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нова\Инфрастркутура поддержки\Бизнес-модели (коробочные решения)\"/>
    </mc:Choice>
  </mc:AlternateContent>
  <bookViews>
    <workbookView xWindow="0" yWindow="0" windowWidth="23040" windowHeight="8616"/>
  </bookViews>
  <sheets>
    <sheet name="Парикмахерская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3" l="1"/>
  <c r="E90" i="3" l="1"/>
  <c r="F90" i="3"/>
  <c r="G90" i="3"/>
  <c r="H90" i="3"/>
  <c r="I90" i="3"/>
  <c r="J90" i="3"/>
  <c r="K90" i="3"/>
  <c r="L90" i="3"/>
  <c r="M90" i="3"/>
  <c r="N90" i="3"/>
  <c r="O90" i="3"/>
  <c r="E89" i="3"/>
  <c r="F89" i="3"/>
  <c r="G89" i="3"/>
  <c r="H89" i="3"/>
  <c r="I89" i="3"/>
  <c r="J89" i="3"/>
  <c r="K89" i="3"/>
  <c r="L89" i="3"/>
  <c r="M89" i="3"/>
  <c r="N89" i="3"/>
  <c r="O89" i="3"/>
  <c r="D89" i="3"/>
  <c r="E59" i="3"/>
  <c r="F59" i="3"/>
  <c r="G59" i="3"/>
  <c r="H59" i="3"/>
  <c r="I59" i="3"/>
  <c r="J59" i="3"/>
  <c r="K59" i="3"/>
  <c r="L59" i="3"/>
  <c r="M59" i="3"/>
  <c r="N59" i="3"/>
  <c r="O59" i="3"/>
  <c r="D59" i="3"/>
  <c r="E67" i="3"/>
  <c r="F67" i="3"/>
  <c r="G67" i="3"/>
  <c r="H67" i="3"/>
  <c r="I67" i="3"/>
  <c r="J67" i="3"/>
  <c r="K67" i="3"/>
  <c r="L67" i="3"/>
  <c r="M67" i="3"/>
  <c r="N67" i="3"/>
  <c r="O67" i="3"/>
  <c r="D67" i="3"/>
  <c r="E68" i="3"/>
  <c r="F68" i="3"/>
  <c r="G68" i="3"/>
  <c r="H68" i="3"/>
  <c r="I68" i="3"/>
  <c r="J68" i="3"/>
  <c r="K68" i="3"/>
  <c r="L68" i="3"/>
  <c r="M68" i="3"/>
  <c r="N68" i="3"/>
  <c r="O68" i="3"/>
  <c r="D68" i="3"/>
  <c r="E69" i="3"/>
  <c r="F69" i="3"/>
  <c r="G69" i="3"/>
  <c r="H69" i="3"/>
  <c r="I69" i="3"/>
  <c r="J69" i="3"/>
  <c r="K69" i="3"/>
  <c r="L69" i="3"/>
  <c r="M69" i="3"/>
  <c r="N69" i="3"/>
  <c r="O69" i="3"/>
  <c r="D69" i="3"/>
  <c r="D72" i="3"/>
  <c r="D71" i="3"/>
  <c r="D70" i="3"/>
  <c r="E72" i="3"/>
  <c r="F72" i="3"/>
  <c r="G72" i="3"/>
  <c r="H72" i="3"/>
  <c r="I72" i="3"/>
  <c r="J72" i="3"/>
  <c r="K72" i="3"/>
  <c r="L72" i="3"/>
  <c r="M72" i="3"/>
  <c r="N72" i="3"/>
  <c r="O72" i="3"/>
  <c r="E71" i="3"/>
  <c r="F71" i="3"/>
  <c r="G71" i="3"/>
  <c r="H71" i="3"/>
  <c r="I71" i="3"/>
  <c r="J71" i="3"/>
  <c r="K71" i="3"/>
  <c r="L71" i="3"/>
  <c r="M71" i="3"/>
  <c r="N71" i="3"/>
  <c r="O71" i="3"/>
  <c r="E70" i="3"/>
  <c r="F70" i="3"/>
  <c r="G70" i="3"/>
  <c r="H70" i="3"/>
  <c r="I70" i="3"/>
  <c r="J70" i="3"/>
  <c r="K70" i="3"/>
  <c r="L70" i="3"/>
  <c r="M70" i="3"/>
  <c r="N70" i="3"/>
  <c r="O70" i="3"/>
  <c r="E108" i="3"/>
  <c r="F108" i="3"/>
  <c r="G108" i="3"/>
  <c r="H108" i="3"/>
  <c r="I108" i="3"/>
  <c r="J108" i="3"/>
  <c r="K108" i="3"/>
  <c r="L108" i="3"/>
  <c r="M108" i="3"/>
  <c r="N108" i="3"/>
  <c r="O108" i="3"/>
  <c r="D108" i="3"/>
  <c r="E103" i="3"/>
  <c r="F103" i="3"/>
  <c r="G103" i="3"/>
  <c r="H103" i="3"/>
  <c r="I103" i="3"/>
  <c r="J103" i="3"/>
  <c r="K103" i="3"/>
  <c r="L103" i="3"/>
  <c r="M103" i="3"/>
  <c r="N103" i="3"/>
  <c r="O103" i="3"/>
  <c r="D103" i="3"/>
  <c r="E98" i="3"/>
  <c r="F98" i="3"/>
  <c r="G98" i="3"/>
  <c r="H98" i="3"/>
  <c r="I98" i="3"/>
  <c r="J98" i="3"/>
  <c r="K98" i="3"/>
  <c r="L98" i="3"/>
  <c r="M98" i="3"/>
  <c r="N98" i="3"/>
  <c r="O98" i="3"/>
  <c r="D98" i="3"/>
  <c r="E94" i="3"/>
  <c r="F94" i="3"/>
  <c r="G94" i="3"/>
  <c r="H94" i="3"/>
  <c r="I94" i="3"/>
  <c r="J94" i="3"/>
  <c r="K94" i="3"/>
  <c r="L94" i="3"/>
  <c r="M94" i="3"/>
  <c r="N94" i="3"/>
  <c r="O94" i="3"/>
  <c r="D94" i="3"/>
  <c r="E33" i="3"/>
  <c r="F33" i="3"/>
  <c r="G33" i="3"/>
  <c r="H33" i="3"/>
  <c r="I33" i="3"/>
  <c r="J33" i="3"/>
  <c r="K33" i="3"/>
  <c r="L33" i="3"/>
  <c r="M33" i="3"/>
  <c r="N33" i="3"/>
  <c r="O33" i="3"/>
  <c r="D33" i="3"/>
  <c r="D10" i="3"/>
  <c r="E16" i="3"/>
  <c r="E10" i="3" s="1"/>
  <c r="G66" i="3" l="1"/>
  <c r="G45" i="3" s="1"/>
  <c r="J66" i="3"/>
  <c r="J45" i="3" s="1"/>
  <c r="M66" i="3"/>
  <c r="M45" i="3" s="1"/>
  <c r="P62" i="3"/>
  <c r="P61" i="3"/>
  <c r="P60" i="3"/>
  <c r="E66" i="3"/>
  <c r="E45" i="3" s="1"/>
  <c r="P64" i="3"/>
  <c r="N66" i="3"/>
  <c r="N45" i="3" s="1"/>
  <c r="P65" i="3"/>
  <c r="P63" i="3"/>
  <c r="I66" i="3"/>
  <c r="I45" i="3" s="1"/>
  <c r="F66" i="3"/>
  <c r="F45" i="3" s="1"/>
  <c r="H66" i="3"/>
  <c r="H45" i="3" s="1"/>
  <c r="L66" i="3"/>
  <c r="L45" i="3" s="1"/>
  <c r="O66" i="3"/>
  <c r="O45" i="3" s="1"/>
  <c r="K66" i="3"/>
  <c r="K45" i="3" s="1"/>
  <c r="D66" i="3"/>
  <c r="D45" i="3" s="1"/>
  <c r="F16" i="3"/>
  <c r="F10" i="3" s="1"/>
  <c r="E52" i="3"/>
  <c r="F52" i="3"/>
  <c r="G52" i="3"/>
  <c r="H52" i="3"/>
  <c r="I52" i="3"/>
  <c r="J52" i="3"/>
  <c r="K52" i="3"/>
  <c r="L52" i="3"/>
  <c r="M52" i="3"/>
  <c r="N52" i="3"/>
  <c r="O52" i="3"/>
  <c r="D52" i="3"/>
  <c r="E38" i="3"/>
  <c r="E84" i="3" s="1"/>
  <c r="F38" i="3"/>
  <c r="F84" i="3" s="1"/>
  <c r="G38" i="3"/>
  <c r="G84" i="3" s="1"/>
  <c r="H38" i="3"/>
  <c r="H84" i="3" s="1"/>
  <c r="I38" i="3"/>
  <c r="I84" i="3" s="1"/>
  <c r="J38" i="3"/>
  <c r="J84" i="3" s="1"/>
  <c r="K38" i="3"/>
  <c r="K84" i="3" s="1"/>
  <c r="L38" i="3"/>
  <c r="L84" i="3" s="1"/>
  <c r="M38" i="3"/>
  <c r="M84" i="3" s="1"/>
  <c r="N38" i="3"/>
  <c r="N84" i="3" s="1"/>
  <c r="O38" i="3"/>
  <c r="O84" i="3" s="1"/>
  <c r="D38" i="3"/>
  <c r="D84" i="3" s="1"/>
  <c r="G37" i="3"/>
  <c r="K37" i="3"/>
  <c r="O37" i="3"/>
  <c r="E30" i="3"/>
  <c r="E85" i="3" s="1"/>
  <c r="F30" i="3"/>
  <c r="F85" i="3" s="1"/>
  <c r="G30" i="3"/>
  <c r="G85" i="3" s="1"/>
  <c r="H30" i="3"/>
  <c r="H85" i="3" s="1"/>
  <c r="I30" i="3"/>
  <c r="I85" i="3" s="1"/>
  <c r="J30" i="3"/>
  <c r="J85" i="3" s="1"/>
  <c r="K30" i="3"/>
  <c r="K85" i="3" s="1"/>
  <c r="L30" i="3"/>
  <c r="L85" i="3" s="1"/>
  <c r="M30" i="3"/>
  <c r="M85" i="3" s="1"/>
  <c r="N30" i="3"/>
  <c r="N85" i="3" s="1"/>
  <c r="O30" i="3"/>
  <c r="O85" i="3" s="1"/>
  <c r="D30" i="3"/>
  <c r="E113" i="3"/>
  <c r="G113" i="3"/>
  <c r="J113" i="3"/>
  <c r="K113" i="3"/>
  <c r="M113" i="3"/>
  <c r="N113" i="3"/>
  <c r="D113" i="3"/>
  <c r="D102" i="3"/>
  <c r="E37" i="3"/>
  <c r="F37" i="3"/>
  <c r="I37" i="3"/>
  <c r="J37" i="3"/>
  <c r="M37" i="3"/>
  <c r="N37" i="3"/>
  <c r="E14" i="3"/>
  <c r="E8" i="3" s="1"/>
  <c r="E15" i="3"/>
  <c r="E9" i="3" s="1"/>
  <c r="D9" i="3"/>
  <c r="D8" i="3"/>
  <c r="D7" i="3"/>
  <c r="D85" i="3" l="1"/>
  <c r="O48" i="3"/>
  <c r="O88" i="3"/>
  <c r="K48" i="3"/>
  <c r="K88" i="3"/>
  <c r="G48" i="3"/>
  <c r="G88" i="3"/>
  <c r="N48" i="3"/>
  <c r="N88" i="3"/>
  <c r="J48" i="3"/>
  <c r="J88" i="3"/>
  <c r="F48" i="3"/>
  <c r="F88" i="3"/>
  <c r="P59" i="3"/>
  <c r="M48" i="3"/>
  <c r="M88" i="3"/>
  <c r="I48" i="3"/>
  <c r="I88" i="3"/>
  <c r="E48" i="3"/>
  <c r="E88" i="3"/>
  <c r="D48" i="3"/>
  <c r="D88" i="3"/>
  <c r="L48" i="3"/>
  <c r="L88" i="3"/>
  <c r="H48" i="3"/>
  <c r="H88" i="3"/>
  <c r="G16" i="3"/>
  <c r="H16" i="3" s="1"/>
  <c r="O113" i="3"/>
  <c r="I113" i="3"/>
  <c r="F113" i="3"/>
  <c r="L113" i="3"/>
  <c r="H113" i="3"/>
  <c r="D37" i="3"/>
  <c r="H37" i="3"/>
  <c r="L37" i="3"/>
  <c r="F14" i="3"/>
  <c r="G14" i="3" s="1"/>
  <c r="G8" i="3" s="1"/>
  <c r="F15" i="3"/>
  <c r="E13" i="3"/>
  <c r="F13" i="3" s="1"/>
  <c r="G13" i="3" s="1"/>
  <c r="H13" i="3" s="1"/>
  <c r="E12" i="3"/>
  <c r="F12" i="3" s="1"/>
  <c r="D6" i="3"/>
  <c r="G10" i="3" l="1"/>
  <c r="D5" i="3"/>
  <c r="D25" i="3" s="1"/>
  <c r="I16" i="3"/>
  <c r="H10" i="3"/>
  <c r="F8" i="3"/>
  <c r="E6" i="3"/>
  <c r="H14" i="3"/>
  <c r="H8" i="3" s="1"/>
  <c r="F9" i="3"/>
  <c r="G15" i="3"/>
  <c r="E7" i="3"/>
  <c r="G12" i="3"/>
  <c r="H12" i="3" s="1"/>
  <c r="F6" i="3"/>
  <c r="F7" i="3"/>
  <c r="D42" i="3" l="1"/>
  <c r="D44" i="3"/>
  <c r="D26" i="3"/>
  <c r="D39" i="3"/>
  <c r="D23" i="3"/>
  <c r="D82" i="3" s="1"/>
  <c r="D43" i="3"/>
  <c r="D24" i="3"/>
  <c r="D83" i="3" s="1"/>
  <c r="D41" i="3"/>
  <c r="D40" i="3"/>
  <c r="F5" i="3"/>
  <c r="E5" i="3"/>
  <c r="J16" i="3"/>
  <c r="I10" i="3"/>
  <c r="D78" i="3"/>
  <c r="D77" i="3" s="1"/>
  <c r="I14" i="3"/>
  <c r="I8" i="3" s="1"/>
  <c r="H15" i="3"/>
  <c r="G9" i="3"/>
  <c r="G6" i="3"/>
  <c r="I12" i="3"/>
  <c r="H6" i="3"/>
  <c r="G7" i="3"/>
  <c r="D22" i="3" l="1"/>
  <c r="D87" i="3"/>
  <c r="D29" i="3"/>
  <c r="D119" i="3" s="1"/>
  <c r="G5" i="3"/>
  <c r="G42" i="3" s="1"/>
  <c r="E40" i="3"/>
  <c r="E44" i="3"/>
  <c r="E43" i="3"/>
  <c r="E41" i="3"/>
  <c r="E39" i="3"/>
  <c r="E42" i="3"/>
  <c r="F41" i="3"/>
  <c r="F39" i="3"/>
  <c r="F40" i="3"/>
  <c r="F44" i="3"/>
  <c r="F42" i="3"/>
  <c r="F43" i="3"/>
  <c r="K16" i="3"/>
  <c r="J10" i="3"/>
  <c r="E23" i="3"/>
  <c r="E24" i="3"/>
  <c r="E25" i="3"/>
  <c r="E26" i="3"/>
  <c r="F26" i="3"/>
  <c r="F23" i="3"/>
  <c r="F82" i="3" s="1"/>
  <c r="F24" i="3"/>
  <c r="F25" i="3"/>
  <c r="D86" i="3"/>
  <c r="D81" i="3" s="1"/>
  <c r="D27" i="3"/>
  <c r="D28" i="3" s="1"/>
  <c r="F78" i="3"/>
  <c r="F77" i="3" s="1"/>
  <c r="E78" i="3"/>
  <c r="E77" i="3" s="1"/>
  <c r="J14" i="3"/>
  <c r="J8" i="3" s="1"/>
  <c r="H9" i="3"/>
  <c r="I15" i="3"/>
  <c r="I13" i="3"/>
  <c r="J13" i="3" s="1"/>
  <c r="K13" i="3" s="1"/>
  <c r="L13" i="3" s="1"/>
  <c r="M13" i="3" s="1"/>
  <c r="N13" i="3" s="1"/>
  <c r="H7" i="3"/>
  <c r="J12" i="3"/>
  <c r="I6" i="3"/>
  <c r="G44" i="3" l="1"/>
  <c r="G23" i="3"/>
  <c r="G39" i="3"/>
  <c r="G26" i="3"/>
  <c r="G43" i="3"/>
  <c r="G24" i="3"/>
  <c r="G41" i="3"/>
  <c r="G25" i="3"/>
  <c r="G40" i="3"/>
  <c r="E29" i="3"/>
  <c r="F29" i="3"/>
  <c r="D93" i="3"/>
  <c r="D114" i="3" s="1"/>
  <c r="D115" i="3" s="1"/>
  <c r="H5" i="3"/>
  <c r="H23" i="3" s="1"/>
  <c r="F83" i="3"/>
  <c r="F86" i="3"/>
  <c r="E22" i="3"/>
  <c r="E86" i="3"/>
  <c r="E82" i="3"/>
  <c r="E83" i="3"/>
  <c r="F22" i="3"/>
  <c r="L16" i="3"/>
  <c r="K10" i="3"/>
  <c r="D120" i="3"/>
  <c r="D46" i="3"/>
  <c r="G78" i="3"/>
  <c r="G77" i="3" s="1"/>
  <c r="G82" i="3"/>
  <c r="F87" i="3"/>
  <c r="E87" i="3"/>
  <c r="K14" i="3"/>
  <c r="L14" i="3" s="1"/>
  <c r="N7" i="3"/>
  <c r="O13" i="3"/>
  <c r="O7" i="3" s="1"/>
  <c r="I9" i="3"/>
  <c r="J15" i="3"/>
  <c r="K12" i="3"/>
  <c r="J6" i="3"/>
  <c r="I7" i="3"/>
  <c r="G22" i="3" l="1"/>
  <c r="I5" i="3"/>
  <c r="I41" i="3" s="1"/>
  <c r="F119" i="3"/>
  <c r="E119" i="3"/>
  <c r="G83" i="3"/>
  <c r="G29" i="3"/>
  <c r="G119" i="3" s="1"/>
  <c r="D53" i="3"/>
  <c r="D54" i="3" s="1"/>
  <c r="H26" i="3"/>
  <c r="H25" i="3"/>
  <c r="H24" i="3"/>
  <c r="F81" i="3"/>
  <c r="F93" i="3" s="1"/>
  <c r="F114" i="3" s="1"/>
  <c r="E81" i="3"/>
  <c r="E93" i="3" s="1"/>
  <c r="E114" i="3" s="1"/>
  <c r="I40" i="3"/>
  <c r="I44" i="3"/>
  <c r="I39" i="3"/>
  <c r="I43" i="3"/>
  <c r="I42" i="3"/>
  <c r="H43" i="3"/>
  <c r="H42" i="3"/>
  <c r="H40" i="3"/>
  <c r="H44" i="3"/>
  <c r="H41" i="3"/>
  <c r="H39" i="3"/>
  <c r="G86" i="3"/>
  <c r="I23" i="3"/>
  <c r="I24" i="3"/>
  <c r="I25" i="3"/>
  <c r="I26" i="3"/>
  <c r="M16" i="3"/>
  <c r="L10" i="3"/>
  <c r="E120" i="3"/>
  <c r="G87" i="3"/>
  <c r="D47" i="3"/>
  <c r="D121" i="3"/>
  <c r="K8" i="3"/>
  <c r="H82" i="3"/>
  <c r="F27" i="3"/>
  <c r="F46" i="3" s="1"/>
  <c r="F53" i="3" s="1"/>
  <c r="E27" i="3"/>
  <c r="E46" i="3" s="1"/>
  <c r="E53" i="3" s="1"/>
  <c r="H78" i="3"/>
  <c r="H77" i="3" s="1"/>
  <c r="M14" i="3"/>
  <c r="L8" i="3"/>
  <c r="J9" i="3"/>
  <c r="K15" i="3"/>
  <c r="J7" i="3"/>
  <c r="E76" i="3"/>
  <c r="L12" i="3"/>
  <c r="K6" i="3"/>
  <c r="D55" i="3" l="1"/>
  <c r="H22" i="3"/>
  <c r="H27" i="3" s="1"/>
  <c r="H28" i="3" s="1"/>
  <c r="H83" i="3"/>
  <c r="J5" i="3"/>
  <c r="J44" i="3" s="1"/>
  <c r="H29" i="3"/>
  <c r="I29" i="3"/>
  <c r="G81" i="3"/>
  <c r="G93" i="3" s="1"/>
  <c r="G114" i="3" s="1"/>
  <c r="J41" i="3"/>
  <c r="E115" i="3"/>
  <c r="H86" i="3"/>
  <c r="N16" i="3"/>
  <c r="M10" i="3"/>
  <c r="I22" i="3"/>
  <c r="E121" i="3"/>
  <c r="F121" i="3"/>
  <c r="F120" i="3"/>
  <c r="G120" i="3"/>
  <c r="E28" i="3"/>
  <c r="E54" i="3"/>
  <c r="E47" i="3"/>
  <c r="F28" i="3"/>
  <c r="G27" i="3"/>
  <c r="G28" i="3" s="1"/>
  <c r="I78" i="3"/>
  <c r="I77" i="3" s="1"/>
  <c r="I82" i="3"/>
  <c r="I83" i="3"/>
  <c r="H87" i="3"/>
  <c r="F54" i="3"/>
  <c r="F47" i="3"/>
  <c r="M8" i="3"/>
  <c r="N14" i="3"/>
  <c r="L15" i="3"/>
  <c r="K9" i="3"/>
  <c r="K7" i="3"/>
  <c r="M12" i="3"/>
  <c r="L6" i="3"/>
  <c r="J24" i="3" l="1"/>
  <c r="J43" i="3"/>
  <c r="J23" i="3"/>
  <c r="J42" i="3"/>
  <c r="J39" i="3"/>
  <c r="J26" i="3"/>
  <c r="H119" i="3"/>
  <c r="J25" i="3"/>
  <c r="J83" i="3" s="1"/>
  <c r="J40" i="3"/>
  <c r="I119" i="3"/>
  <c r="H81" i="3"/>
  <c r="H93" i="3" s="1"/>
  <c r="H114" i="3" s="1"/>
  <c r="K5" i="3"/>
  <c r="I86" i="3"/>
  <c r="O16" i="3"/>
  <c r="O10" i="3" s="1"/>
  <c r="N10" i="3"/>
  <c r="E55" i="3"/>
  <c r="F55" i="3" s="1"/>
  <c r="I87" i="3"/>
  <c r="G46" i="3"/>
  <c r="G53" i="3" s="1"/>
  <c r="H46" i="3"/>
  <c r="J78" i="3"/>
  <c r="J77" i="3" s="1"/>
  <c r="J82" i="3"/>
  <c r="F76" i="3"/>
  <c r="M6" i="3"/>
  <c r="N12" i="3"/>
  <c r="O14" i="3"/>
  <c r="O8" i="3" s="1"/>
  <c r="N8" i="3"/>
  <c r="L9" i="3"/>
  <c r="M15" i="3"/>
  <c r="M7" i="3"/>
  <c r="L7" i="3"/>
  <c r="J29" i="3" l="1"/>
  <c r="P7" i="3"/>
  <c r="P8" i="3"/>
  <c r="J22" i="3"/>
  <c r="J119" i="3" s="1"/>
  <c r="P10" i="3"/>
  <c r="H53" i="3"/>
  <c r="H54" i="3" s="1"/>
  <c r="K24" i="3"/>
  <c r="K23" i="3"/>
  <c r="K82" i="3" s="1"/>
  <c r="K26" i="3"/>
  <c r="K25" i="3"/>
  <c r="I81" i="3"/>
  <c r="I93" i="3" s="1"/>
  <c r="I114" i="3" s="1"/>
  <c r="K42" i="3"/>
  <c r="K43" i="3"/>
  <c r="K41" i="3"/>
  <c r="K39" i="3"/>
  <c r="K40" i="3"/>
  <c r="K44" i="3"/>
  <c r="L5" i="3"/>
  <c r="J86" i="3"/>
  <c r="I120" i="3"/>
  <c r="G54" i="3"/>
  <c r="G121" i="3"/>
  <c r="G47" i="3"/>
  <c r="H47" i="3"/>
  <c r="H121" i="3"/>
  <c r="H120" i="3"/>
  <c r="I27" i="3"/>
  <c r="I28" i="3" s="1"/>
  <c r="J87" i="3"/>
  <c r="K78" i="3"/>
  <c r="K77" i="3" s="1"/>
  <c r="F115" i="3"/>
  <c r="G76" i="3" s="1"/>
  <c r="G115" i="3" s="1"/>
  <c r="H76" i="3" s="1"/>
  <c r="H115" i="3" s="1"/>
  <c r="N15" i="3"/>
  <c r="M9" i="3"/>
  <c r="M5" i="3" s="1"/>
  <c r="O12" i="3"/>
  <c r="O6" i="3" s="1"/>
  <c r="N6" i="3"/>
  <c r="P6" i="3" l="1"/>
  <c r="L26" i="3"/>
  <c r="K29" i="3"/>
  <c r="K22" i="3"/>
  <c r="K83" i="3"/>
  <c r="J81" i="3"/>
  <c r="J93" i="3" s="1"/>
  <c r="J114" i="3" s="1"/>
  <c r="L43" i="3"/>
  <c r="L40" i="3"/>
  <c r="L44" i="3"/>
  <c r="L42" i="3"/>
  <c r="L41" i="3"/>
  <c r="L39" i="3"/>
  <c r="L25" i="3"/>
  <c r="L24" i="3"/>
  <c r="M40" i="3"/>
  <c r="M44" i="3"/>
  <c r="M41" i="3"/>
  <c r="M43" i="3"/>
  <c r="M39" i="3"/>
  <c r="M42" i="3"/>
  <c r="L23" i="3"/>
  <c r="K86" i="3"/>
  <c r="G55" i="3"/>
  <c r="H55" i="3" s="1"/>
  <c r="M23" i="3"/>
  <c r="M82" i="3" s="1"/>
  <c r="M24" i="3"/>
  <c r="M25" i="3"/>
  <c r="M26" i="3"/>
  <c r="I46" i="3"/>
  <c r="J120" i="3"/>
  <c r="K87" i="3"/>
  <c r="M78" i="3"/>
  <c r="M77" i="3" s="1"/>
  <c r="J27" i="3"/>
  <c r="J28" i="3" s="1"/>
  <c r="L78" i="3"/>
  <c r="L77" i="3" s="1"/>
  <c r="O15" i="3"/>
  <c r="O9" i="3" s="1"/>
  <c r="N9" i="3"/>
  <c r="N5" i="3" s="1"/>
  <c r="I76" i="3"/>
  <c r="I115" i="3" s="1"/>
  <c r="K119" i="3" l="1"/>
  <c r="I53" i="3"/>
  <c r="I54" i="3" s="1"/>
  <c r="O5" i="3"/>
  <c r="O43" i="3" s="1"/>
  <c r="P9" i="3"/>
  <c r="L29" i="3"/>
  <c r="M29" i="3"/>
  <c r="K81" i="3"/>
  <c r="K93" i="3" s="1"/>
  <c r="K114" i="3" s="1"/>
  <c r="L22" i="3"/>
  <c r="L82" i="3"/>
  <c r="L83" i="3"/>
  <c r="M83" i="3"/>
  <c r="N41" i="3"/>
  <c r="N39" i="3"/>
  <c r="N40" i="3"/>
  <c r="N44" i="3"/>
  <c r="N42" i="3"/>
  <c r="N43" i="3"/>
  <c r="O39" i="3"/>
  <c r="O40" i="3"/>
  <c r="L86" i="3"/>
  <c r="M86" i="3"/>
  <c r="O25" i="3"/>
  <c r="O23" i="3"/>
  <c r="O82" i="3" s="1"/>
  <c r="N26" i="3"/>
  <c r="N23" i="3"/>
  <c r="N82" i="3" s="1"/>
  <c r="N24" i="3"/>
  <c r="N25" i="3"/>
  <c r="M22" i="3"/>
  <c r="I47" i="3"/>
  <c r="I121" i="3"/>
  <c r="M87" i="3"/>
  <c r="J46" i="3"/>
  <c r="J53" i="3" s="1"/>
  <c r="L87" i="3"/>
  <c r="K27" i="3"/>
  <c r="K46" i="3" s="1"/>
  <c r="K53" i="3" s="1"/>
  <c r="N78" i="3"/>
  <c r="N77" i="3" s="1"/>
  <c r="O78" i="3"/>
  <c r="O77" i="3" s="1"/>
  <c r="J76" i="3"/>
  <c r="J115" i="3" s="1"/>
  <c r="O41" i="3" l="1"/>
  <c r="O26" i="3"/>
  <c r="O44" i="3"/>
  <c r="O42" i="3"/>
  <c r="O29" i="3" s="1"/>
  <c r="M119" i="3"/>
  <c r="M120" i="3" s="1"/>
  <c r="I55" i="3"/>
  <c r="O24" i="3"/>
  <c r="O83" i="3" s="1"/>
  <c r="L119" i="3"/>
  <c r="P5" i="3"/>
  <c r="N29" i="3"/>
  <c r="L81" i="3"/>
  <c r="L93" i="3" s="1"/>
  <c r="L114" i="3" s="1"/>
  <c r="M81" i="3"/>
  <c r="M93" i="3" s="1"/>
  <c r="M114" i="3" s="1"/>
  <c r="N86" i="3"/>
  <c r="O86" i="3"/>
  <c r="N83" i="3"/>
  <c r="N22" i="3"/>
  <c r="K28" i="3"/>
  <c r="J121" i="3"/>
  <c r="J47" i="3"/>
  <c r="K121" i="3"/>
  <c r="K120" i="3"/>
  <c r="K54" i="3"/>
  <c r="K47" i="3"/>
  <c r="M27" i="3"/>
  <c r="M46" i="3" s="1"/>
  <c r="M53" i="3" s="1"/>
  <c r="L27" i="3"/>
  <c r="L28" i="3" s="1"/>
  <c r="O87" i="3"/>
  <c r="N87" i="3"/>
  <c r="N27" i="3"/>
  <c r="K76" i="3"/>
  <c r="K115" i="3" s="1"/>
  <c r="O22" i="3" l="1"/>
  <c r="O27" i="3" s="1"/>
  <c r="N119" i="3"/>
  <c r="O119" i="3"/>
  <c r="N81" i="3"/>
  <c r="N93" i="3" s="1"/>
  <c r="N114" i="3" s="1"/>
  <c r="O81" i="3"/>
  <c r="O93" i="3" s="1"/>
  <c r="O114" i="3" s="1"/>
  <c r="M121" i="3"/>
  <c r="L46" i="3"/>
  <c r="L53" i="3" s="1"/>
  <c r="J54" i="3"/>
  <c r="J55" i="3"/>
  <c r="K55" i="3" s="1"/>
  <c r="O46" i="3"/>
  <c r="O53" i="3" s="1"/>
  <c r="N46" i="3"/>
  <c r="N53" i="3" s="1"/>
  <c r="L120" i="3"/>
  <c r="M28" i="3"/>
  <c r="M54" i="3"/>
  <c r="M47" i="3"/>
  <c r="N28" i="3"/>
  <c r="O28" i="3"/>
  <c r="L76" i="3"/>
  <c r="L115" i="3" s="1"/>
  <c r="O121" i="3" l="1"/>
  <c r="O120" i="3"/>
  <c r="L47" i="3"/>
  <c r="L121" i="3"/>
  <c r="N121" i="3"/>
  <c r="N120" i="3"/>
  <c r="O47" i="3"/>
  <c r="O54" i="3"/>
  <c r="N47" i="3"/>
  <c r="N54" i="3"/>
  <c r="M76" i="3"/>
  <c r="M115" i="3" s="1"/>
  <c r="N76" i="3" s="1"/>
  <c r="N115" i="3" s="1"/>
  <c r="O76" i="3" s="1"/>
  <c r="O115" i="3" s="1"/>
  <c r="L54" i="3" l="1"/>
  <c r="L55" i="3"/>
  <c r="M55" i="3" s="1"/>
  <c r="N55" i="3" s="1"/>
  <c r="O55" i="3" s="1"/>
</calcChain>
</file>

<file path=xl/sharedStrings.xml><?xml version="1.0" encoding="utf-8"?>
<sst xmlns="http://schemas.openxmlformats.org/spreadsheetml/2006/main" count="234" uniqueCount="103">
  <si>
    <t>Выручка</t>
  </si>
  <si>
    <t>Амортизация</t>
  </si>
  <si>
    <t>Чистая прибыль накопленным итогом</t>
  </si>
  <si>
    <t>Материалы</t>
  </si>
  <si>
    <t>Налоги по сотрудникам</t>
  </si>
  <si>
    <t>Процент по кредитам</t>
  </si>
  <si>
    <t xml:space="preserve">Рентабельность по чистой прибыли, % </t>
  </si>
  <si>
    <t>Инвестиционные расходы</t>
  </si>
  <si>
    <t>Оборудование</t>
  </si>
  <si>
    <t>Мебель</t>
  </si>
  <si>
    <t>Лицензия</t>
  </si>
  <si>
    <t>Укладка</t>
  </si>
  <si>
    <t xml:space="preserve">Стрижка </t>
  </si>
  <si>
    <t xml:space="preserve">Окрашивание </t>
  </si>
  <si>
    <t>Лечение</t>
  </si>
  <si>
    <t>и т.д.</t>
  </si>
  <si>
    <t>Кол-во клиентов - окрашивание</t>
  </si>
  <si>
    <t>Кол-во клиентов - стрижка</t>
  </si>
  <si>
    <t>Кол-во клиентов - укладка</t>
  </si>
  <si>
    <t>Кол-во клиентов - лечение</t>
  </si>
  <si>
    <t>Средний чек - стрижка</t>
  </si>
  <si>
    <t>Средний чек - окрашивание</t>
  </si>
  <si>
    <t>Средний чек - укладка</t>
  </si>
  <si>
    <t>Средний чек - лечение</t>
  </si>
  <si>
    <t>% от услуги</t>
  </si>
  <si>
    <t>Оплата труда парикмахеров (в среднем, включая ФСЗН и подоходный налог)</t>
  </si>
  <si>
    <t>Бухгалтер (аутсорсинг)</t>
  </si>
  <si>
    <t xml:space="preserve">Аренда помещения </t>
  </si>
  <si>
    <t>ставка за кв. м.</t>
  </si>
  <si>
    <t>Обучение</t>
  </si>
  <si>
    <t>Маркетинг и реклама</t>
  </si>
  <si>
    <t>% от выручки</t>
  </si>
  <si>
    <t>% от ФОТ</t>
  </si>
  <si>
    <t>Наемные сотрудники (управление и обслужив.)</t>
  </si>
  <si>
    <t>руб/ед.</t>
  </si>
  <si>
    <t>Ежемесячно</t>
  </si>
  <si>
    <t>Прирост кол-ва клиентов</t>
  </si>
  <si>
    <t>руб.</t>
  </si>
  <si>
    <t>кв.м.</t>
  </si>
  <si>
    <t>размер</t>
  </si>
  <si>
    <t>Ставка, руб</t>
  </si>
  <si>
    <t>Доп. техника</t>
  </si>
  <si>
    <t>Измерение</t>
  </si>
  <si>
    <t>Операционная рентабельность, %</t>
  </si>
  <si>
    <t>чел.</t>
  </si>
  <si>
    <t>Прочие поступления</t>
  </si>
  <si>
    <t>Зарплата, налоги и сборы на ЗП</t>
  </si>
  <si>
    <t>Оплата услуг бухгалтера</t>
  </si>
  <si>
    <t>Аренда</t>
  </si>
  <si>
    <t>Проч. операц. расходы</t>
  </si>
  <si>
    <t>Продажа оборудования</t>
  </si>
  <si>
    <t>Покупка оборудования</t>
  </si>
  <si>
    <t>Получение кредита</t>
  </si>
  <si>
    <t>Погашение кредита</t>
  </si>
  <si>
    <t>Взнос капитала собственником</t>
  </si>
  <si>
    <t>Материалы и проч. прямые расходы</t>
  </si>
  <si>
    <t>Значение</t>
  </si>
  <si>
    <t>Выплата дивидендов</t>
  </si>
  <si>
    <t>Точка безубыточности</t>
  </si>
  <si>
    <t>Маржинальный запас прочности</t>
  </si>
  <si>
    <t>%</t>
  </si>
  <si>
    <t>во сколько раз</t>
  </si>
  <si>
    <t>Важно! Ячейки, выделенные желтой заливкой заполняются вручную</t>
  </si>
  <si>
    <t>Важно! Применена ставка единого налога, установленного для областных центров</t>
  </si>
  <si>
    <t>ФИНАНСОВЫЕ ПОКАЗАТЕЛИ</t>
  </si>
  <si>
    <t>Налоги</t>
  </si>
  <si>
    <t>Срок амортиза-ции (лет)</t>
  </si>
  <si>
    <t>Основные средства</t>
  </si>
  <si>
    <t>Периоды</t>
  </si>
  <si>
    <t>Др. техника</t>
  </si>
  <si>
    <t>Проценты по кредитам</t>
  </si>
  <si>
    <t>Проч. неоперационные расходы</t>
  </si>
  <si>
    <t xml:space="preserve">Маржинальная рентабельность, % </t>
  </si>
  <si>
    <t>Амортизация оборудования</t>
  </si>
  <si>
    <t>1. Выручка</t>
  </si>
  <si>
    <t>2. Переменные расходы</t>
  </si>
  <si>
    <t>3. Маржинальная прибыль</t>
  </si>
  <si>
    <t>4. Постоянные расходы</t>
  </si>
  <si>
    <t>5. Операционная прибыль</t>
  </si>
  <si>
    <t>6. Неоперационные расходы и единый налог</t>
  </si>
  <si>
    <t xml:space="preserve">7. Чистая прибыль </t>
  </si>
  <si>
    <t>1. Остаток ДС на начало периода</t>
  </si>
  <si>
    <t>2. Приток ДС в от операционной деятельности</t>
  </si>
  <si>
    <t>3. Отток ДС от операционной деятельности</t>
  </si>
  <si>
    <t>5. Приток ДС по инвестиционной деятельности</t>
  </si>
  <si>
    <t>6. Отток ДС от инвестиционной деятельности</t>
  </si>
  <si>
    <t>8. Приток ДС по финансовой деятельности</t>
  </si>
  <si>
    <t>10. Сальдо ДС по фин. деятельности</t>
  </si>
  <si>
    <t>11. Чистый приток/отток ДС по всем видам деятельности</t>
  </si>
  <si>
    <t>12. Остаток ДС на конец периода</t>
  </si>
  <si>
    <t>9. Отток ДС по финансовой деятельности</t>
  </si>
  <si>
    <t>4. Сальдо ДС по операционной деятельности</t>
  </si>
  <si>
    <t>7. Сальдо ДС по инвестиционной деятельности</t>
  </si>
  <si>
    <t>ДДС</t>
  </si>
  <si>
    <t>ДОХОДЫ И РАСХОДЫ</t>
  </si>
  <si>
    <t>Операционный рычаг</t>
  </si>
  <si>
    <t>ИТОГО</t>
  </si>
  <si>
    <t>Остаточная стоимость на конец года</t>
  </si>
  <si>
    <t>Уборщик (полставки)</t>
  </si>
  <si>
    <t xml:space="preserve">           и т.д.</t>
  </si>
  <si>
    <t>Важно! Если ячейка выделена розовой заливкой, значит, возник кассовый разрыв и необходимо сократить размер выплат на сумму отрицательного значения</t>
  </si>
  <si>
    <t>Госпроцедуры/регистрации/сертификации/разрешения</t>
  </si>
  <si>
    <t>Операционные затраты (ремонт оборуд и проч. хозрасходы)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</si>
</sst>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р.-419]#,##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0"/>
      <name val="Arial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D96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6AA84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6AA84F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rgb="FFFFFFFF"/>
      </patternFill>
    </fill>
    <fill>
      <patternFill patternType="solid">
        <fgColor theme="9" tint="-0.499984740745262"/>
        <bgColor rgb="FF93C47D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3" fontId="5" fillId="0" borderId="0" xfId="1" applyNumberFormat="1" applyFont="1" applyBorder="1" applyAlignment="1" applyProtection="1">
      <alignment horizontal="right" vertical="center"/>
      <protection locked="0"/>
    </xf>
    <xf numFmtId="3" fontId="5" fillId="6" borderId="0" xfId="1" applyNumberFormat="1" applyFont="1" applyFill="1" applyBorder="1" applyAlignment="1" applyProtection="1">
      <alignment horizontal="right" vertical="center"/>
      <protection locked="0"/>
    </xf>
    <xf numFmtId="0" fontId="4" fillId="6" borderId="0" xfId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3" fontId="6" fillId="0" borderId="0" xfId="1" applyNumberFormat="1" applyFont="1" applyBorder="1" applyAlignment="1" applyProtection="1">
      <alignment horizontal="right" vertical="center"/>
      <protection locked="0"/>
    </xf>
    <xf numFmtId="0" fontId="9" fillId="8" borderId="0" xfId="1" applyFont="1" applyFill="1" applyAlignment="1">
      <alignment horizontal="left" vertical="center"/>
    </xf>
    <xf numFmtId="0" fontId="9" fillId="8" borderId="0" xfId="1" applyFont="1" applyFill="1" applyAlignment="1">
      <alignment horizontal="right" vertical="center"/>
    </xf>
    <xf numFmtId="0" fontId="7" fillId="0" borderId="0" xfId="1" applyFont="1" applyBorder="1" applyAlignment="1" applyProtection="1">
      <alignment horizontal="left" vertical="center"/>
      <protection locked="0"/>
    </xf>
    <xf numFmtId="3" fontId="7" fillId="0" borderId="0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3" fontId="7" fillId="7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3" fontId="11" fillId="0" borderId="0" xfId="1" applyNumberFormat="1" applyFont="1" applyBorder="1" applyAlignment="1" applyProtection="1">
      <alignment vertical="center"/>
      <protection locked="0"/>
    </xf>
    <xf numFmtId="3" fontId="7" fillId="6" borderId="0" xfId="1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Border="1" applyAlignment="1" applyProtection="1">
      <alignment horizontal="left" vertical="center"/>
      <protection locked="0"/>
    </xf>
    <xf numFmtId="0" fontId="11" fillId="6" borderId="0" xfId="1" applyFont="1" applyFill="1" applyBorder="1" applyAlignment="1" applyProtection="1">
      <alignment vertical="center"/>
      <protection locked="0"/>
    </xf>
    <xf numFmtId="3" fontId="7" fillId="0" borderId="0" xfId="1" applyNumberFormat="1" applyFont="1" applyFill="1" applyBorder="1" applyAlignment="1" applyProtection="1">
      <alignment horizontal="right" vertical="center"/>
      <protection locked="0"/>
    </xf>
    <xf numFmtId="165" fontId="11" fillId="4" borderId="0" xfId="1" applyNumberFormat="1" applyFont="1" applyFill="1" applyBorder="1" applyAlignment="1" applyProtection="1">
      <alignment horizontal="left" vertical="center" wrapText="1"/>
      <protection locked="0"/>
    </xf>
    <xf numFmtId="3" fontId="8" fillId="4" borderId="0" xfId="1" applyNumberFormat="1" applyFont="1" applyFill="1" applyBorder="1" applyAlignment="1" applyProtection="1">
      <alignment horizontal="right" vertical="center"/>
      <protection locked="0"/>
    </xf>
    <xf numFmtId="3" fontId="7" fillId="4" borderId="0" xfId="1" applyNumberFormat="1" applyFont="1" applyFill="1" applyBorder="1" applyAlignment="1" applyProtection="1">
      <alignment horizontal="right" vertical="center"/>
      <protection locked="0"/>
    </xf>
    <xf numFmtId="0" fontId="11" fillId="4" borderId="0" xfId="1" applyFont="1" applyFill="1" applyBorder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1" applyFont="1" applyFill="1" applyBorder="1" applyAlignment="1" applyProtection="1">
      <alignment horizontal="left" vertical="center"/>
      <protection locked="0"/>
    </xf>
    <xf numFmtId="3" fontId="8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165" fontId="10" fillId="9" borderId="0" xfId="1" applyNumberFormat="1" applyFont="1" applyFill="1" applyBorder="1" applyAlignment="1" applyProtection="1">
      <alignment horizontal="left" vertical="center"/>
      <protection locked="0"/>
    </xf>
    <xf numFmtId="0" fontId="10" fillId="9" borderId="0" xfId="1" applyFont="1" applyFill="1" applyBorder="1" applyAlignment="1" applyProtection="1">
      <alignment horizontal="center" vertical="center"/>
      <protection locked="0"/>
    </xf>
    <xf numFmtId="3" fontId="10" fillId="9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9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4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165" fontId="10" fillId="9" borderId="3" xfId="1" applyNumberFormat="1" applyFont="1" applyFill="1" applyBorder="1" applyAlignment="1" applyProtection="1">
      <alignment horizontal="left" vertical="center"/>
      <protection locked="0"/>
    </xf>
    <xf numFmtId="0" fontId="10" fillId="9" borderId="3" xfId="1" applyFont="1" applyFill="1" applyBorder="1" applyAlignment="1" applyProtection="1">
      <alignment horizontal="center" vertical="center"/>
      <protection locked="0"/>
    </xf>
    <xf numFmtId="0" fontId="7" fillId="4" borderId="0" xfId="1" applyFont="1" applyFill="1" applyBorder="1" applyAlignment="1" applyProtection="1">
      <alignment horizontal="left" vertical="center"/>
      <protection locked="0"/>
    </xf>
    <xf numFmtId="10" fontId="7" fillId="4" borderId="0" xfId="1" applyNumberFormat="1" applyFont="1" applyFill="1" applyBorder="1" applyAlignment="1" applyProtection="1">
      <alignment horizontal="right" vertical="center"/>
      <protection locked="0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right" vertical="center"/>
    </xf>
    <xf numFmtId="4" fontId="7" fillId="4" borderId="1" xfId="1" applyNumberFormat="1" applyFont="1" applyFill="1" applyBorder="1" applyAlignment="1">
      <alignment horizontal="right" vertical="center"/>
    </xf>
    <xf numFmtId="165" fontId="10" fillId="11" borderId="3" xfId="1" applyNumberFormat="1" applyFont="1" applyFill="1" applyBorder="1" applyAlignment="1">
      <alignment horizontal="left" vertical="center"/>
    </xf>
    <xf numFmtId="0" fontId="10" fillId="11" borderId="3" xfId="1" applyFont="1" applyFill="1" applyBorder="1" applyAlignment="1">
      <alignment horizontal="center" vertical="center"/>
    </xf>
    <xf numFmtId="3" fontId="10" fillId="11" borderId="3" xfId="1" applyNumberFormat="1" applyFont="1" applyFill="1" applyBorder="1" applyAlignment="1">
      <alignment horizontal="right" vertical="center"/>
    </xf>
    <xf numFmtId="0" fontId="10" fillId="11" borderId="0" xfId="1" applyFont="1" applyFill="1" applyBorder="1" applyAlignment="1" applyProtection="1">
      <alignment horizontal="center" vertical="center"/>
      <protection locked="0"/>
    </xf>
    <xf numFmtId="0" fontId="10" fillId="11" borderId="0" xfId="1" applyFont="1" applyFill="1" applyBorder="1" applyAlignment="1" applyProtection="1">
      <alignment horizontal="right" vertical="center"/>
      <protection locked="0"/>
    </xf>
    <xf numFmtId="3" fontId="10" fillId="11" borderId="0" xfId="1" applyNumberFormat="1" applyFont="1" applyFill="1" applyBorder="1" applyAlignment="1" applyProtection="1">
      <alignment horizontal="right" vertical="center"/>
      <protection locked="0"/>
    </xf>
    <xf numFmtId="0" fontId="10" fillId="12" borderId="0" xfId="1" applyFont="1" applyFill="1" applyBorder="1" applyAlignment="1" applyProtection="1">
      <alignment horizontal="center" vertical="center"/>
      <protection locked="0"/>
    </xf>
    <xf numFmtId="3" fontId="10" fillId="12" borderId="0" xfId="1" applyNumberFormat="1" applyFont="1" applyFill="1" applyBorder="1" applyAlignment="1" applyProtection="1">
      <alignment horizontal="right" vertical="center"/>
      <protection locked="0"/>
    </xf>
    <xf numFmtId="165" fontId="9" fillId="10" borderId="2" xfId="1" applyNumberFormat="1" applyFont="1" applyFill="1" applyBorder="1" applyAlignment="1" applyProtection="1">
      <alignment horizontal="left" vertical="center"/>
      <protection locked="0"/>
    </xf>
    <xf numFmtId="0" fontId="9" fillId="10" borderId="2" xfId="1" applyFont="1" applyFill="1" applyBorder="1" applyAlignment="1" applyProtection="1">
      <alignment horizontal="center" vertical="center"/>
      <protection locked="0"/>
    </xf>
    <xf numFmtId="3" fontId="9" fillId="10" borderId="2" xfId="1" applyNumberFormat="1" applyFont="1" applyFill="1" applyBorder="1" applyAlignment="1" applyProtection="1">
      <alignment horizontal="right" vertical="center"/>
      <protection locked="0"/>
    </xf>
    <xf numFmtId="0" fontId="9" fillId="10" borderId="2" xfId="1" applyFont="1" applyFill="1" applyBorder="1" applyAlignment="1" applyProtection="1">
      <alignment horizontal="left" vertical="center" wrapText="1"/>
      <protection locked="0"/>
    </xf>
    <xf numFmtId="0" fontId="9" fillId="13" borderId="1" xfId="1" applyFont="1" applyFill="1" applyBorder="1" applyAlignment="1" applyProtection="1">
      <alignment horizontal="left" vertical="center"/>
      <protection locked="0"/>
    </xf>
    <xf numFmtId="0" fontId="9" fillId="10" borderId="1" xfId="1" applyFont="1" applyFill="1" applyBorder="1" applyAlignment="1" applyProtection="1">
      <alignment horizontal="center" vertical="center"/>
      <protection locked="0"/>
    </xf>
    <xf numFmtId="3" fontId="9" fillId="10" borderId="1" xfId="1" applyNumberFormat="1" applyFont="1" applyFill="1" applyBorder="1" applyAlignment="1" applyProtection="1">
      <alignment horizontal="right" vertical="center"/>
      <protection locked="0"/>
    </xf>
    <xf numFmtId="165" fontId="10" fillId="12" borderId="0" xfId="1" applyNumberFormat="1" applyFont="1" applyFill="1" applyBorder="1" applyAlignment="1" applyProtection="1">
      <alignment horizontal="left" vertical="center"/>
      <protection locked="0"/>
    </xf>
    <xf numFmtId="165" fontId="10" fillId="11" borderId="0" xfId="1" applyNumberFormat="1" applyFont="1" applyFill="1" applyBorder="1" applyAlignment="1" applyProtection="1">
      <alignment horizontal="left" vertical="center"/>
      <protection locked="0"/>
    </xf>
    <xf numFmtId="0" fontId="10" fillId="12" borderId="1" xfId="1" applyFont="1" applyFill="1" applyBorder="1" applyAlignment="1" applyProtection="1">
      <alignment horizontal="center" vertical="center"/>
      <protection locked="0"/>
    </xf>
    <xf numFmtId="3" fontId="10" fillId="12" borderId="1" xfId="1" applyNumberFormat="1" applyFont="1" applyFill="1" applyBorder="1" applyAlignment="1" applyProtection="1">
      <alignment horizontal="right" vertical="center"/>
      <protection locked="0"/>
    </xf>
    <xf numFmtId="0" fontId="9" fillId="3" borderId="1" xfId="1" applyFont="1" applyFill="1" applyBorder="1" applyAlignment="1" applyProtection="1">
      <alignment horizontal="center" vertical="center"/>
      <protection locked="0"/>
    </xf>
    <xf numFmtId="3" fontId="9" fillId="3" borderId="1" xfId="1" applyNumberFormat="1" applyFont="1" applyFill="1" applyBorder="1" applyAlignment="1" applyProtection="1">
      <alignment horizontal="right" vertical="center"/>
      <protection locked="0"/>
    </xf>
    <xf numFmtId="0" fontId="9" fillId="3" borderId="1" xfId="1" applyFont="1" applyFill="1" applyBorder="1" applyAlignment="1" applyProtection="1">
      <alignment vertical="center"/>
      <protection locked="0"/>
    </xf>
    <xf numFmtId="0" fontId="18" fillId="0" borderId="0" xfId="1" applyFont="1" applyBorder="1" applyAlignment="1" applyProtection="1">
      <alignment horizontal="left" vertical="center" indent="5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right" vertical="center"/>
      <protection locked="0"/>
    </xf>
    <xf numFmtId="10" fontId="20" fillId="0" borderId="0" xfId="1" applyNumberFormat="1" applyFont="1" applyFill="1" applyBorder="1" applyAlignment="1" applyProtection="1">
      <alignment horizontal="right" vertical="center"/>
      <protection locked="0"/>
    </xf>
    <xf numFmtId="0" fontId="20" fillId="0" borderId="0" xfId="1" applyFont="1" applyBorder="1" applyAlignment="1" applyProtection="1">
      <alignment horizontal="left" vertical="center"/>
      <protection locked="0"/>
    </xf>
    <xf numFmtId="0" fontId="20" fillId="0" borderId="0" xfId="1" applyFont="1" applyBorder="1" applyAlignment="1" applyProtection="1">
      <alignment horizontal="center" vertical="center"/>
      <protection locked="0"/>
    </xf>
    <xf numFmtId="3" fontId="20" fillId="0" borderId="0" xfId="1" applyNumberFormat="1" applyFont="1" applyBorder="1" applyAlignment="1" applyProtection="1">
      <alignment horizontal="right" vertical="center"/>
      <protection locked="0"/>
    </xf>
    <xf numFmtId="10" fontId="20" fillId="0" borderId="0" xfId="1" applyNumberFormat="1" applyFont="1" applyBorder="1" applyAlignment="1" applyProtection="1">
      <alignment horizontal="right" vertical="center"/>
      <protection locked="0"/>
    </xf>
    <xf numFmtId="0" fontId="20" fillId="0" borderId="0" xfId="1" applyFont="1" applyBorder="1" applyAlignment="1" applyProtection="1">
      <alignment horizontal="right" vertical="center"/>
      <protection locked="0"/>
    </xf>
    <xf numFmtId="3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left" vertical="center" indent="5"/>
      <protection locked="0"/>
    </xf>
    <xf numFmtId="9" fontId="7" fillId="7" borderId="0" xfId="1" applyNumberFormat="1" applyFont="1" applyFill="1" applyBorder="1" applyAlignment="1" applyProtection="1">
      <alignment horizontal="center" vertical="center"/>
      <protection locked="0"/>
    </xf>
    <xf numFmtId="4" fontId="7" fillId="7" borderId="0" xfId="1" applyNumberFormat="1" applyFont="1" applyFill="1" applyBorder="1" applyAlignment="1" applyProtection="1">
      <alignment horizontal="center" vertical="center"/>
      <protection locked="0"/>
    </xf>
    <xf numFmtId="0" fontId="7" fillId="6" borderId="0" xfId="1" applyFont="1" applyFill="1" applyBorder="1" applyAlignment="1" applyProtection="1">
      <alignment horizontal="center" vertical="center"/>
      <protection locked="0"/>
    </xf>
    <xf numFmtId="3" fontId="7" fillId="0" borderId="0" xfId="1" applyNumberFormat="1" applyFont="1" applyBorder="1" applyAlignment="1" applyProtection="1">
      <alignment horizontal="center" vertical="center"/>
      <protection locked="0"/>
    </xf>
    <xf numFmtId="3" fontId="17" fillId="0" borderId="0" xfId="1" applyNumberFormat="1" applyFont="1" applyBorder="1" applyAlignment="1" applyProtection="1">
      <alignment horizontal="center" vertical="center"/>
      <protection locked="0"/>
    </xf>
    <xf numFmtId="3" fontId="5" fillId="0" borderId="0" xfId="1" applyNumberFormat="1" applyFont="1" applyBorder="1" applyAlignment="1" applyProtection="1">
      <alignment horizontal="center" vertical="center"/>
      <protection locked="0"/>
    </xf>
    <xf numFmtId="164" fontId="7" fillId="6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3" fontId="7" fillId="6" borderId="0" xfId="1" applyNumberFormat="1" applyFont="1" applyFill="1" applyBorder="1" applyAlignment="1" applyProtection="1">
      <alignment horizontal="center" vertical="center"/>
      <protection locked="0"/>
    </xf>
    <xf numFmtId="165" fontId="19" fillId="0" borderId="0" xfId="1" applyNumberFormat="1" applyFont="1" applyBorder="1" applyAlignment="1" applyProtection="1">
      <alignment horizontal="left" vertical="center" indent="5"/>
      <protection locked="0"/>
    </xf>
    <xf numFmtId="165" fontId="19" fillId="0" borderId="0" xfId="1" applyNumberFormat="1" applyFont="1" applyBorder="1" applyAlignment="1" applyProtection="1">
      <alignment horizontal="left" vertical="center" wrapText="1" indent="5"/>
      <protection locked="0"/>
    </xf>
    <xf numFmtId="0" fontId="19" fillId="0" borderId="0" xfId="1" applyFont="1" applyBorder="1" applyAlignment="1" applyProtection="1">
      <alignment horizontal="left" vertical="center" wrapText="1" indent="5"/>
      <protection locked="0"/>
    </xf>
    <xf numFmtId="0" fontId="9" fillId="8" borderId="0" xfId="1" applyFont="1" applyFill="1" applyAlignment="1">
      <alignment horizontal="center" vertical="center"/>
    </xf>
    <xf numFmtId="165" fontId="10" fillId="14" borderId="3" xfId="1" applyNumberFormat="1" applyFont="1" applyFill="1" applyBorder="1" applyAlignment="1" applyProtection="1">
      <alignment horizontal="left" vertical="center"/>
      <protection locked="0"/>
    </xf>
    <xf numFmtId="3" fontId="10" fillId="14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12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10" borderId="0" xfId="1" applyFont="1" applyFill="1" applyBorder="1" applyAlignment="1" applyProtection="1">
      <alignment horizontal="left" vertical="center"/>
      <protection locked="0"/>
    </xf>
    <xf numFmtId="0" fontId="9" fillId="10" borderId="0" xfId="1" applyFont="1" applyFill="1" applyBorder="1" applyAlignment="1" applyProtection="1">
      <alignment horizontal="center" vertical="center"/>
      <protection locked="0"/>
    </xf>
    <xf numFmtId="3" fontId="9" fillId="10" borderId="0" xfId="1" applyNumberFormat="1" applyFont="1" applyFill="1" applyBorder="1" applyAlignment="1" applyProtection="1">
      <alignment horizontal="center" vertical="center"/>
      <protection locked="0"/>
    </xf>
    <xf numFmtId="3" fontId="9" fillId="10" borderId="0" xfId="1" applyNumberFormat="1" applyFont="1" applyFill="1" applyBorder="1" applyAlignment="1" applyProtection="1">
      <alignment horizontal="right" vertical="center"/>
      <protection locked="0"/>
    </xf>
    <xf numFmtId="3" fontId="5" fillId="6" borderId="0" xfId="1" applyNumberFormat="1" applyFont="1" applyFill="1" applyBorder="1" applyAlignment="1" applyProtection="1">
      <alignment horizontal="center" vertical="center"/>
      <protection locked="0"/>
    </xf>
    <xf numFmtId="165" fontId="18" fillId="0" borderId="0" xfId="1" applyNumberFormat="1" applyFont="1" applyBorder="1" applyAlignment="1" applyProtection="1">
      <alignment horizontal="left" vertical="center" indent="5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right"/>
    </xf>
    <xf numFmtId="3" fontId="10" fillId="14" borderId="3" xfId="1" applyNumberFormat="1" applyFont="1" applyFill="1" applyBorder="1" applyAlignment="1" applyProtection="1">
      <alignment horizontal="center" vertical="center"/>
      <protection locked="0"/>
    </xf>
    <xf numFmtId="3" fontId="10" fillId="9" borderId="0" xfId="1" applyNumberFormat="1" applyFont="1" applyFill="1" applyBorder="1" applyAlignment="1" applyProtection="1">
      <alignment horizontal="center" vertical="center"/>
      <protection locked="0"/>
    </xf>
    <xf numFmtId="3" fontId="10" fillId="9" borderId="3" xfId="1" applyNumberFormat="1" applyFont="1" applyFill="1" applyBorder="1" applyAlignment="1" applyProtection="1">
      <alignment horizontal="center" vertical="center"/>
      <protection locked="0"/>
    </xf>
    <xf numFmtId="3" fontId="6" fillId="6" borderId="0" xfId="1" applyNumberFormat="1" applyFont="1" applyFill="1" applyBorder="1" applyAlignment="1" applyProtection="1">
      <alignment horizontal="right" vertical="center"/>
      <protection locked="0"/>
    </xf>
    <xf numFmtId="165" fontId="9" fillId="10" borderId="0" xfId="1" applyNumberFormat="1" applyFont="1" applyFill="1" applyBorder="1" applyAlignment="1" applyProtection="1">
      <alignment horizontal="left" vertical="center" wrapText="1"/>
      <protection locked="0"/>
    </xf>
    <xf numFmtId="165" fontId="10" fillId="12" borderId="1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" xfId="1" applyFont="1" applyFill="1" applyBorder="1" applyAlignment="1" applyProtection="1">
      <alignment horizontal="left" vertical="center" wrapText="1"/>
      <protection locked="0"/>
    </xf>
    <xf numFmtId="0" fontId="22" fillId="8" borderId="0" xfId="1" applyFont="1" applyFill="1" applyAlignment="1">
      <alignment horizontal="center" vertical="center"/>
    </xf>
    <xf numFmtId="3" fontId="9" fillId="8" borderId="0" xfId="1" applyNumberFormat="1" applyFont="1" applyFill="1" applyAlignment="1">
      <alignment horizontal="right" vertical="center"/>
    </xf>
    <xf numFmtId="3" fontId="9" fillId="10" borderId="0" xfId="1" applyNumberFormat="1" applyFont="1" applyFill="1" applyAlignment="1">
      <alignment horizontal="right" vertical="center"/>
    </xf>
    <xf numFmtId="0" fontId="9" fillId="8" borderId="0" xfId="1" applyFont="1" applyFill="1" applyAlignment="1">
      <alignment horizontal="center" vertical="center" wrapText="1"/>
    </xf>
    <xf numFmtId="0" fontId="19" fillId="0" borderId="1" xfId="1" applyFont="1" applyBorder="1" applyAlignment="1" applyProtection="1">
      <alignment horizontal="left" vertical="center"/>
      <protection locked="0"/>
    </xf>
    <xf numFmtId="0" fontId="14" fillId="5" borderId="0" xfId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6" borderId="0" xfId="1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6" fillId="2" borderId="0" xfId="0" applyFont="1" applyFill="1" applyAlignment="1">
      <alignment vertical="center"/>
    </xf>
  </cellXfs>
  <cellStyles count="2">
    <cellStyle name="Обычный" xfId="0" builtinId="0"/>
    <cellStyle name="Обычный 2" xfId="1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05"/>
  <sheetViews>
    <sheetView tabSelected="1" topLeftCell="A37" zoomScale="130" zoomScaleNormal="130" workbookViewId="0">
      <selection activeCell="A40" sqref="A40"/>
    </sheetView>
  </sheetViews>
  <sheetFormatPr defaultColWidth="14.44140625" defaultRowHeight="15.75" customHeight="1" x14ac:dyDescent="0.25"/>
  <cols>
    <col min="1" max="1" width="41.6640625" style="1" customWidth="1"/>
    <col min="2" max="2" width="16.5546875" style="1" customWidth="1"/>
    <col min="3" max="3" width="13.5546875" style="1" customWidth="1"/>
    <col min="4" max="13" width="13.6640625" style="1" customWidth="1"/>
    <col min="14" max="16384" width="14.44140625" style="1"/>
  </cols>
  <sheetData>
    <row r="1" spans="1:16" s="5" customFormat="1" ht="15.75" customHeight="1" x14ac:dyDescent="0.25">
      <c r="A1" s="142" t="s">
        <v>62</v>
      </c>
      <c r="B1" s="143"/>
      <c r="C1" s="143"/>
      <c r="D1" s="143"/>
      <c r="E1" s="4"/>
    </row>
    <row r="2" spans="1:16" s="5" customFormat="1" ht="15.75" customHeight="1" x14ac:dyDescent="0.25">
      <c r="A2" s="9"/>
      <c r="B2" s="8"/>
      <c r="C2" s="8"/>
      <c r="D2" s="8"/>
      <c r="E2" s="4"/>
    </row>
    <row r="3" spans="1:16" s="5" customFormat="1" ht="15.6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 s="126" t="s">
        <v>68</v>
      </c>
    </row>
    <row r="4" spans="1:16" s="10" customFormat="1" ht="15.6" x14ac:dyDescent="0.3">
      <c r="A4" s="23" t="s">
        <v>94</v>
      </c>
      <c r="B4" s="112" t="s">
        <v>42</v>
      </c>
      <c r="C4" s="24" t="s">
        <v>56</v>
      </c>
      <c r="D4" s="112">
        <v>1</v>
      </c>
      <c r="E4" s="112">
        <v>2</v>
      </c>
      <c r="F4" s="112">
        <v>3</v>
      </c>
      <c r="G4" s="112">
        <v>4</v>
      </c>
      <c r="H4" s="112">
        <v>5</v>
      </c>
      <c r="I4" s="112">
        <v>6</v>
      </c>
      <c r="J4" s="112">
        <v>7</v>
      </c>
      <c r="K4" s="112">
        <v>8</v>
      </c>
      <c r="L4" s="112">
        <v>9</v>
      </c>
      <c r="M4" s="112">
        <v>10</v>
      </c>
      <c r="N4" s="112">
        <v>11</v>
      </c>
      <c r="O4" s="112">
        <v>12</v>
      </c>
      <c r="P4" s="134" t="s">
        <v>96</v>
      </c>
    </row>
    <row r="5" spans="1:16" s="10" customFormat="1" ht="15.6" x14ac:dyDescent="0.3">
      <c r="A5" s="64" t="s">
        <v>74</v>
      </c>
      <c r="B5" s="65" t="s">
        <v>37</v>
      </c>
      <c r="C5" s="65"/>
      <c r="D5" s="66">
        <f t="shared" ref="D5:O5" si="0">SUM(D6:D10)</f>
        <v>3625</v>
      </c>
      <c r="E5" s="66">
        <f t="shared" si="0"/>
        <v>3806.25</v>
      </c>
      <c r="F5" s="66">
        <f t="shared" si="0"/>
        <v>3996.5625</v>
      </c>
      <c r="G5" s="66">
        <f t="shared" si="0"/>
        <v>4196.390625</v>
      </c>
      <c r="H5" s="66">
        <f t="shared" si="0"/>
        <v>4406.2101562500011</v>
      </c>
      <c r="I5" s="66">
        <f t="shared" si="0"/>
        <v>4626.5206640625001</v>
      </c>
      <c r="J5" s="66">
        <f t="shared" si="0"/>
        <v>4857.8466972656252</v>
      </c>
      <c r="K5" s="66">
        <f t="shared" si="0"/>
        <v>5100.7390321289067</v>
      </c>
      <c r="L5" s="66">
        <f t="shared" si="0"/>
        <v>5355.7759837353515</v>
      </c>
      <c r="M5" s="66">
        <f t="shared" si="0"/>
        <v>5623.5647829221198</v>
      </c>
      <c r="N5" s="66">
        <f t="shared" si="0"/>
        <v>5904.7430220682254</v>
      </c>
      <c r="O5" s="66">
        <f t="shared" si="0"/>
        <v>6199.9801731716361</v>
      </c>
      <c r="P5" s="135">
        <f>SUM(D5:O5)</f>
        <v>57699.583636604373</v>
      </c>
    </row>
    <row r="6" spans="1:16" s="10" customFormat="1" ht="15.6" x14ac:dyDescent="0.3">
      <c r="A6" s="25" t="s">
        <v>12</v>
      </c>
      <c r="B6" s="50" t="s">
        <v>37</v>
      </c>
      <c r="C6" s="53"/>
      <c r="D6" s="26">
        <f t="shared" ref="D6:O6" si="1">D12*$C$17</f>
        <v>900</v>
      </c>
      <c r="E6" s="26">
        <f t="shared" si="1"/>
        <v>945</v>
      </c>
      <c r="F6" s="26">
        <f t="shared" si="1"/>
        <v>992.25000000000011</v>
      </c>
      <c r="G6" s="26">
        <f t="shared" si="1"/>
        <v>1041.8625000000002</v>
      </c>
      <c r="H6" s="26">
        <f t="shared" si="1"/>
        <v>1093.9556250000003</v>
      </c>
      <c r="I6" s="26">
        <f t="shared" si="1"/>
        <v>1148.6534062500002</v>
      </c>
      <c r="J6" s="26">
        <f t="shared" si="1"/>
        <v>1206.0860765625</v>
      </c>
      <c r="K6" s="26">
        <f t="shared" si="1"/>
        <v>1266.3903803906251</v>
      </c>
      <c r="L6" s="26">
        <f t="shared" si="1"/>
        <v>1329.7098994101564</v>
      </c>
      <c r="M6" s="26">
        <f t="shared" si="1"/>
        <v>1396.1953943806643</v>
      </c>
      <c r="N6" s="26">
        <f t="shared" si="1"/>
        <v>1466.0051640996974</v>
      </c>
      <c r="O6" s="26">
        <f t="shared" si="1"/>
        <v>1539.3054223046825</v>
      </c>
      <c r="P6" s="136">
        <f t="shared" ref="P6:P10" si="2">SUM(D6:O6)</f>
        <v>14325.413868398326</v>
      </c>
    </row>
    <row r="7" spans="1:16" s="10" customFormat="1" ht="15.6" x14ac:dyDescent="0.3">
      <c r="A7" s="25" t="s">
        <v>13</v>
      </c>
      <c r="B7" s="50" t="s">
        <v>37</v>
      </c>
      <c r="C7" s="53"/>
      <c r="D7" s="26">
        <f t="shared" ref="D7:O7" si="3">D13*$C$18</f>
        <v>1125</v>
      </c>
      <c r="E7" s="26">
        <f t="shared" si="3"/>
        <v>1181.25</v>
      </c>
      <c r="F7" s="26">
        <f t="shared" si="3"/>
        <v>1240.3125</v>
      </c>
      <c r="G7" s="26">
        <f t="shared" si="3"/>
        <v>1302.3281250000002</v>
      </c>
      <c r="H7" s="26">
        <f t="shared" si="3"/>
        <v>1367.4445312500002</v>
      </c>
      <c r="I7" s="26">
        <f t="shared" si="3"/>
        <v>1435.8167578125001</v>
      </c>
      <c r="J7" s="26">
        <f t="shared" si="3"/>
        <v>1507.6075957031251</v>
      </c>
      <c r="K7" s="26">
        <f t="shared" si="3"/>
        <v>1582.9879754882813</v>
      </c>
      <c r="L7" s="26">
        <f t="shared" si="3"/>
        <v>1662.1373742626954</v>
      </c>
      <c r="M7" s="26">
        <f t="shared" si="3"/>
        <v>1745.2442429758303</v>
      </c>
      <c r="N7" s="26">
        <f t="shared" si="3"/>
        <v>1832.5064551246219</v>
      </c>
      <c r="O7" s="26">
        <f t="shared" si="3"/>
        <v>1924.131777880853</v>
      </c>
      <c r="P7" s="136">
        <f t="shared" si="2"/>
        <v>17906.767335497905</v>
      </c>
    </row>
    <row r="8" spans="1:16" s="10" customFormat="1" ht="15.6" x14ac:dyDescent="0.3">
      <c r="A8" s="25" t="s">
        <v>11</v>
      </c>
      <c r="B8" s="50" t="s">
        <v>37</v>
      </c>
      <c r="C8" s="53"/>
      <c r="D8" s="26">
        <f t="shared" ref="D8:O8" si="4">D14*$C$19</f>
        <v>900</v>
      </c>
      <c r="E8" s="26">
        <f t="shared" si="4"/>
        <v>945</v>
      </c>
      <c r="F8" s="26">
        <f t="shared" si="4"/>
        <v>992.25</v>
      </c>
      <c r="G8" s="26">
        <f t="shared" si="4"/>
        <v>1041.8625</v>
      </c>
      <c r="H8" s="26">
        <f t="shared" si="4"/>
        <v>1093.9556250000001</v>
      </c>
      <c r="I8" s="26">
        <f t="shared" si="4"/>
        <v>1148.65340625</v>
      </c>
      <c r="J8" s="26">
        <f t="shared" si="4"/>
        <v>1206.0860765625</v>
      </c>
      <c r="K8" s="26">
        <f t="shared" si="4"/>
        <v>1266.3903803906251</v>
      </c>
      <c r="L8" s="26">
        <f t="shared" si="4"/>
        <v>1329.7098994101564</v>
      </c>
      <c r="M8" s="26">
        <f t="shared" si="4"/>
        <v>1396.1953943806643</v>
      </c>
      <c r="N8" s="26">
        <f t="shared" si="4"/>
        <v>1466.0051640996974</v>
      </c>
      <c r="O8" s="26">
        <f t="shared" si="4"/>
        <v>1539.3054223046825</v>
      </c>
      <c r="P8" s="136">
        <f t="shared" si="2"/>
        <v>14325.413868398324</v>
      </c>
    </row>
    <row r="9" spans="1:16" s="10" customFormat="1" ht="15.6" x14ac:dyDescent="0.3">
      <c r="A9" s="25" t="s">
        <v>14</v>
      </c>
      <c r="B9" s="50" t="s">
        <v>37</v>
      </c>
      <c r="C9" s="53"/>
      <c r="D9" s="26">
        <f t="shared" ref="D9:O9" si="5">D15*$C$20</f>
        <v>700</v>
      </c>
      <c r="E9" s="26">
        <f t="shared" si="5"/>
        <v>735</v>
      </c>
      <c r="F9" s="26">
        <f t="shared" si="5"/>
        <v>771.75</v>
      </c>
      <c r="G9" s="26">
        <f t="shared" si="5"/>
        <v>810.33749999999998</v>
      </c>
      <c r="H9" s="26">
        <f t="shared" si="5"/>
        <v>850.854375</v>
      </c>
      <c r="I9" s="26">
        <f t="shared" si="5"/>
        <v>893.39709374999995</v>
      </c>
      <c r="J9" s="26">
        <f t="shared" si="5"/>
        <v>938.06694843749995</v>
      </c>
      <c r="K9" s="26">
        <f t="shared" si="5"/>
        <v>984.97029585937503</v>
      </c>
      <c r="L9" s="26">
        <f t="shared" si="5"/>
        <v>1034.2188106523438</v>
      </c>
      <c r="M9" s="26">
        <f t="shared" si="5"/>
        <v>1085.9297511849609</v>
      </c>
      <c r="N9" s="26">
        <f t="shared" si="5"/>
        <v>1140.226238744209</v>
      </c>
      <c r="O9" s="26">
        <f t="shared" si="5"/>
        <v>1197.2375506814192</v>
      </c>
      <c r="P9" s="136">
        <f t="shared" si="2"/>
        <v>11141.988564309808</v>
      </c>
    </row>
    <row r="10" spans="1:16" s="10" customFormat="1" ht="15.6" x14ac:dyDescent="0.3">
      <c r="A10" s="25" t="s">
        <v>15</v>
      </c>
      <c r="B10" s="50" t="s">
        <v>37</v>
      </c>
      <c r="C10" s="53"/>
      <c r="D10" s="26">
        <f t="shared" ref="D10:O10" si="6">D16*$C$21</f>
        <v>0</v>
      </c>
      <c r="E10" s="26">
        <f t="shared" si="6"/>
        <v>0</v>
      </c>
      <c r="F10" s="26">
        <f t="shared" si="6"/>
        <v>0</v>
      </c>
      <c r="G10" s="26">
        <f t="shared" si="6"/>
        <v>0</v>
      </c>
      <c r="H10" s="26">
        <f t="shared" si="6"/>
        <v>0</v>
      </c>
      <c r="I10" s="26">
        <f t="shared" si="6"/>
        <v>0</v>
      </c>
      <c r="J10" s="26">
        <f t="shared" si="6"/>
        <v>0</v>
      </c>
      <c r="K10" s="26">
        <f t="shared" si="6"/>
        <v>0</v>
      </c>
      <c r="L10" s="26">
        <f t="shared" si="6"/>
        <v>0</v>
      </c>
      <c r="M10" s="26">
        <f t="shared" si="6"/>
        <v>0</v>
      </c>
      <c r="N10" s="26">
        <f t="shared" si="6"/>
        <v>0</v>
      </c>
      <c r="O10" s="26">
        <f t="shared" si="6"/>
        <v>0</v>
      </c>
      <c r="P10" s="136">
        <f t="shared" si="2"/>
        <v>0</v>
      </c>
    </row>
    <row r="11" spans="1:16" s="10" customFormat="1" ht="15" x14ac:dyDescent="0.3">
      <c r="A11" s="25" t="s">
        <v>36</v>
      </c>
      <c r="B11" s="50" t="s">
        <v>35</v>
      </c>
      <c r="C11" s="100">
        <v>0.05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</row>
    <row r="12" spans="1:16" s="10" customFormat="1" ht="15" x14ac:dyDescent="0.3">
      <c r="A12" s="25" t="s">
        <v>17</v>
      </c>
      <c r="B12" s="50" t="s">
        <v>44</v>
      </c>
      <c r="C12" s="50"/>
      <c r="D12" s="28">
        <v>30</v>
      </c>
      <c r="E12" s="26">
        <f t="shared" ref="E12:M15" si="7">D12+D12*$C$11</f>
        <v>31.5</v>
      </c>
      <c r="F12" s="26">
        <f t="shared" si="7"/>
        <v>33.075000000000003</v>
      </c>
      <c r="G12" s="26">
        <f t="shared" si="7"/>
        <v>34.728750000000005</v>
      </c>
      <c r="H12" s="26">
        <f t="shared" si="7"/>
        <v>36.465187500000006</v>
      </c>
      <c r="I12" s="26">
        <f t="shared" si="7"/>
        <v>38.288446875000005</v>
      </c>
      <c r="J12" s="26">
        <f t="shared" si="7"/>
        <v>40.202869218750003</v>
      </c>
      <c r="K12" s="26">
        <f t="shared" si="7"/>
        <v>42.213012679687502</v>
      </c>
      <c r="L12" s="26">
        <f t="shared" si="7"/>
        <v>44.323663313671879</v>
      </c>
      <c r="M12" s="26">
        <f t="shared" si="7"/>
        <v>46.539846479355475</v>
      </c>
      <c r="N12" s="26">
        <f t="shared" ref="N12:N15" si="8">M12+M12*$C$11</f>
        <v>48.866838803323247</v>
      </c>
      <c r="O12" s="26">
        <f t="shared" ref="O12:O15" si="9">N12+N12*$C$11</f>
        <v>51.310180743489411</v>
      </c>
    </row>
    <row r="13" spans="1:16" s="10" customFormat="1" ht="15" x14ac:dyDescent="0.3">
      <c r="A13" s="25" t="s">
        <v>16</v>
      </c>
      <c r="B13" s="50" t="s">
        <v>44</v>
      </c>
      <c r="C13" s="50"/>
      <c r="D13" s="28">
        <v>15</v>
      </c>
      <c r="E13" s="26">
        <f t="shared" si="7"/>
        <v>15.75</v>
      </c>
      <c r="F13" s="26">
        <f t="shared" si="7"/>
        <v>16.537500000000001</v>
      </c>
      <c r="G13" s="26">
        <f t="shared" si="7"/>
        <v>17.364375000000003</v>
      </c>
      <c r="H13" s="26">
        <f t="shared" si="7"/>
        <v>18.232593750000003</v>
      </c>
      <c r="I13" s="26">
        <f t="shared" si="7"/>
        <v>19.144223437500003</v>
      </c>
      <c r="J13" s="26">
        <f t="shared" si="7"/>
        <v>20.101434609375001</v>
      </c>
      <c r="K13" s="26">
        <f t="shared" si="7"/>
        <v>21.106506339843751</v>
      </c>
      <c r="L13" s="26">
        <f t="shared" si="7"/>
        <v>22.16183165683594</v>
      </c>
      <c r="M13" s="26">
        <f t="shared" si="7"/>
        <v>23.269923239677738</v>
      </c>
      <c r="N13" s="26">
        <f t="shared" si="8"/>
        <v>24.433419401661624</v>
      </c>
      <c r="O13" s="26">
        <f t="shared" si="9"/>
        <v>25.655090371744706</v>
      </c>
    </row>
    <row r="14" spans="1:16" s="10" customFormat="1" ht="15" x14ac:dyDescent="0.3">
      <c r="A14" s="25" t="s">
        <v>18</v>
      </c>
      <c r="B14" s="50" t="s">
        <v>44</v>
      </c>
      <c r="C14" s="50"/>
      <c r="D14" s="28">
        <v>45</v>
      </c>
      <c r="E14" s="26">
        <f t="shared" si="7"/>
        <v>47.25</v>
      </c>
      <c r="F14" s="26">
        <f t="shared" si="7"/>
        <v>49.612499999999997</v>
      </c>
      <c r="G14" s="26">
        <f t="shared" si="7"/>
        <v>52.093125000000001</v>
      </c>
      <c r="H14" s="26">
        <f t="shared" si="7"/>
        <v>54.697781249999998</v>
      </c>
      <c r="I14" s="26">
        <f t="shared" si="7"/>
        <v>57.432670312500001</v>
      </c>
      <c r="J14" s="26">
        <f t="shared" si="7"/>
        <v>60.304303828125001</v>
      </c>
      <c r="K14" s="26">
        <f t="shared" si="7"/>
        <v>63.319519019531249</v>
      </c>
      <c r="L14" s="26">
        <f t="shared" si="7"/>
        <v>66.485494970507816</v>
      </c>
      <c r="M14" s="26">
        <f t="shared" si="7"/>
        <v>69.809769719033213</v>
      </c>
      <c r="N14" s="26">
        <f t="shared" si="8"/>
        <v>73.300258204984871</v>
      </c>
      <c r="O14" s="26">
        <f t="shared" si="9"/>
        <v>76.965271115234117</v>
      </c>
    </row>
    <row r="15" spans="1:16" s="10" customFormat="1" ht="15" x14ac:dyDescent="0.3">
      <c r="A15" s="25" t="s">
        <v>19</v>
      </c>
      <c r="B15" s="50" t="s">
        <v>44</v>
      </c>
      <c r="C15" s="50"/>
      <c r="D15" s="28">
        <v>10</v>
      </c>
      <c r="E15" s="26">
        <f t="shared" ref="E15:F16" si="10">D15+D15*$C$11</f>
        <v>10.5</v>
      </c>
      <c r="F15" s="26">
        <f t="shared" si="10"/>
        <v>11.025</v>
      </c>
      <c r="G15" s="26">
        <f t="shared" si="7"/>
        <v>11.57625</v>
      </c>
      <c r="H15" s="26">
        <f t="shared" si="7"/>
        <v>12.1550625</v>
      </c>
      <c r="I15" s="26">
        <f t="shared" si="7"/>
        <v>12.762815625</v>
      </c>
      <c r="J15" s="26">
        <f t="shared" si="7"/>
        <v>13.40095640625</v>
      </c>
      <c r="K15" s="26">
        <f t="shared" si="7"/>
        <v>14.071004226562501</v>
      </c>
      <c r="L15" s="26">
        <f t="shared" si="7"/>
        <v>14.774554437890625</v>
      </c>
      <c r="M15" s="26">
        <f t="shared" si="7"/>
        <v>15.513282159785156</v>
      </c>
      <c r="N15" s="26">
        <f t="shared" si="8"/>
        <v>16.288946267774413</v>
      </c>
      <c r="O15" s="26">
        <f t="shared" si="9"/>
        <v>17.103393581163132</v>
      </c>
    </row>
    <row r="16" spans="1:16" s="10" customFormat="1" ht="15" x14ac:dyDescent="0.3">
      <c r="A16" s="25" t="s">
        <v>15</v>
      </c>
      <c r="B16" s="50" t="s">
        <v>44</v>
      </c>
      <c r="C16" s="50"/>
      <c r="D16" s="28"/>
      <c r="E16" s="26">
        <f t="shared" si="10"/>
        <v>0</v>
      </c>
      <c r="F16" s="26">
        <f t="shared" si="10"/>
        <v>0</v>
      </c>
      <c r="G16" s="26">
        <f t="shared" ref="G16" si="11">F16+F16*$C$11</f>
        <v>0</v>
      </c>
      <c r="H16" s="26">
        <f t="shared" ref="H16" si="12">G16+G16*$C$11</f>
        <v>0</v>
      </c>
      <c r="I16" s="26">
        <f t="shared" ref="I16" si="13">H16+H16*$C$11</f>
        <v>0</v>
      </c>
      <c r="J16" s="26">
        <f t="shared" ref="J16" si="14">I16+I16*$C$11</f>
        <v>0</v>
      </c>
      <c r="K16" s="26">
        <f t="shared" ref="K16" si="15">J16+J16*$C$11</f>
        <v>0</v>
      </c>
      <c r="L16" s="26">
        <f t="shared" ref="L16" si="16">K16+K16*$C$11</f>
        <v>0</v>
      </c>
      <c r="M16" s="26">
        <f t="shared" ref="M16" si="17">L16+L16*$C$11</f>
        <v>0</v>
      </c>
      <c r="N16" s="26">
        <f t="shared" ref="N16" si="18">M16+M16*$C$11</f>
        <v>0</v>
      </c>
      <c r="O16" s="26">
        <f t="shared" ref="O16" si="19">N16+N16*$C$11</f>
        <v>0</v>
      </c>
    </row>
    <row r="17" spans="1:15" s="10" customFormat="1" ht="15" x14ac:dyDescent="0.3">
      <c r="A17" s="25" t="s">
        <v>20</v>
      </c>
      <c r="B17" s="50" t="s">
        <v>34</v>
      </c>
      <c r="C17" s="101">
        <v>30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7"/>
    </row>
    <row r="18" spans="1:15" s="10" customFormat="1" ht="15" x14ac:dyDescent="0.3">
      <c r="A18" s="25" t="s">
        <v>21</v>
      </c>
      <c r="B18" s="50" t="s">
        <v>34</v>
      </c>
      <c r="C18" s="101">
        <v>75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7"/>
    </row>
    <row r="19" spans="1:15" s="10" customFormat="1" ht="15" x14ac:dyDescent="0.3">
      <c r="A19" s="25" t="s">
        <v>22</v>
      </c>
      <c r="B19" s="50" t="s">
        <v>34</v>
      </c>
      <c r="C19" s="101">
        <v>20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</row>
    <row r="20" spans="1:15" s="10" customFormat="1" ht="15" x14ac:dyDescent="0.3">
      <c r="A20" s="25" t="s">
        <v>23</v>
      </c>
      <c r="B20" s="50" t="s">
        <v>34</v>
      </c>
      <c r="C20" s="101">
        <v>70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</row>
    <row r="21" spans="1:15" s="10" customFormat="1" ht="15" x14ac:dyDescent="0.3">
      <c r="A21" s="25" t="s">
        <v>15</v>
      </c>
      <c r="B21" s="50" t="s">
        <v>34</v>
      </c>
      <c r="C21" s="10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7"/>
    </row>
    <row r="22" spans="1:15" s="10" customFormat="1" ht="15.6" x14ac:dyDescent="0.3">
      <c r="A22" s="79" t="s">
        <v>75</v>
      </c>
      <c r="B22" s="70" t="s">
        <v>37</v>
      </c>
      <c r="C22" s="70"/>
      <c r="D22" s="71">
        <f>SUM(D23:D26)</f>
        <v>2356.25</v>
      </c>
      <c r="E22" s="71">
        <f t="shared" ref="E22:O22" si="20">SUM(E23:E26)</f>
        <v>2474.0625</v>
      </c>
      <c r="F22" s="71">
        <f t="shared" si="20"/>
        <v>2597.765625</v>
      </c>
      <c r="G22" s="71">
        <f t="shared" si="20"/>
        <v>2727.6539062500001</v>
      </c>
      <c r="H22" s="71">
        <f t="shared" si="20"/>
        <v>2864.0366015625013</v>
      </c>
      <c r="I22" s="71">
        <f t="shared" si="20"/>
        <v>3007.2384316406251</v>
      </c>
      <c r="J22" s="71">
        <f t="shared" si="20"/>
        <v>3157.6003532226568</v>
      </c>
      <c r="K22" s="71">
        <f t="shared" si="20"/>
        <v>3315.4803708837899</v>
      </c>
      <c r="L22" s="71">
        <f t="shared" si="20"/>
        <v>3481.2543894279788</v>
      </c>
      <c r="M22" s="71">
        <f t="shared" si="20"/>
        <v>3655.3171088993781</v>
      </c>
      <c r="N22" s="71">
        <f t="shared" si="20"/>
        <v>3838.0829643443467</v>
      </c>
      <c r="O22" s="71">
        <f t="shared" si="20"/>
        <v>4029.9871125615637</v>
      </c>
    </row>
    <row r="23" spans="1:15" s="10" customFormat="1" ht="45" x14ac:dyDescent="0.3">
      <c r="A23" s="29" t="s">
        <v>25</v>
      </c>
      <c r="B23" s="50" t="s">
        <v>24</v>
      </c>
      <c r="C23" s="100">
        <v>0.55000000000000004</v>
      </c>
      <c r="D23" s="26">
        <f t="shared" ref="D23:O23" si="21">D$5*$C$23</f>
        <v>1993.7500000000002</v>
      </c>
      <c r="E23" s="26">
        <f t="shared" si="21"/>
        <v>2093.4375</v>
      </c>
      <c r="F23" s="26">
        <f t="shared" si="21"/>
        <v>2198.109375</v>
      </c>
      <c r="G23" s="26">
        <f t="shared" si="21"/>
        <v>2308.0148437500002</v>
      </c>
      <c r="H23" s="26">
        <f t="shared" si="21"/>
        <v>2423.415585937501</v>
      </c>
      <c r="I23" s="26">
        <f t="shared" si="21"/>
        <v>2544.5863652343751</v>
      </c>
      <c r="J23" s="26">
        <f t="shared" si="21"/>
        <v>2671.8156834960942</v>
      </c>
      <c r="K23" s="26">
        <f t="shared" si="21"/>
        <v>2805.406467670899</v>
      </c>
      <c r="L23" s="26">
        <f t="shared" si="21"/>
        <v>2945.6767910544436</v>
      </c>
      <c r="M23" s="26">
        <f t="shared" si="21"/>
        <v>3092.960630607166</v>
      </c>
      <c r="N23" s="26">
        <f t="shared" si="21"/>
        <v>3247.6086621375243</v>
      </c>
      <c r="O23" s="26">
        <f t="shared" si="21"/>
        <v>3409.9890952444002</v>
      </c>
    </row>
    <row r="24" spans="1:15" s="10" customFormat="1" ht="15" x14ac:dyDescent="0.3">
      <c r="A24" s="25" t="s">
        <v>3</v>
      </c>
      <c r="B24" s="50" t="s">
        <v>24</v>
      </c>
      <c r="C24" s="100">
        <v>0.1</v>
      </c>
      <c r="D24" s="26">
        <f t="shared" ref="D24:O24" si="22">D$5*$C$24</f>
        <v>362.5</v>
      </c>
      <c r="E24" s="26">
        <f t="shared" si="22"/>
        <v>380.625</v>
      </c>
      <c r="F24" s="26">
        <f t="shared" si="22"/>
        <v>399.65625</v>
      </c>
      <c r="G24" s="26">
        <f t="shared" si="22"/>
        <v>419.63906250000002</v>
      </c>
      <c r="H24" s="26">
        <f t="shared" si="22"/>
        <v>440.62101562500015</v>
      </c>
      <c r="I24" s="26">
        <f t="shared" si="22"/>
        <v>462.65206640625001</v>
      </c>
      <c r="J24" s="26">
        <f t="shared" si="22"/>
        <v>485.78466972656253</v>
      </c>
      <c r="K24" s="26">
        <f t="shared" si="22"/>
        <v>510.07390321289068</v>
      </c>
      <c r="L24" s="26">
        <f t="shared" si="22"/>
        <v>535.57759837353512</v>
      </c>
      <c r="M24" s="26">
        <f t="shared" si="22"/>
        <v>562.35647829221205</v>
      </c>
      <c r="N24" s="26">
        <f t="shared" si="22"/>
        <v>590.47430220682259</v>
      </c>
      <c r="O24" s="26">
        <f t="shared" si="22"/>
        <v>619.99801731716366</v>
      </c>
    </row>
    <row r="25" spans="1:15" s="10" customFormat="1" ht="15" x14ac:dyDescent="0.3">
      <c r="A25" s="25" t="s">
        <v>15</v>
      </c>
      <c r="B25" s="50" t="s">
        <v>24</v>
      </c>
      <c r="C25" s="100"/>
      <c r="D25" s="26">
        <f t="shared" ref="D25:O25" si="23">D$5*$C$25</f>
        <v>0</v>
      </c>
      <c r="E25" s="26">
        <f t="shared" si="23"/>
        <v>0</v>
      </c>
      <c r="F25" s="26">
        <f t="shared" si="23"/>
        <v>0</v>
      </c>
      <c r="G25" s="26">
        <f t="shared" si="23"/>
        <v>0</v>
      </c>
      <c r="H25" s="26">
        <f t="shared" si="23"/>
        <v>0</v>
      </c>
      <c r="I25" s="26">
        <f t="shared" si="23"/>
        <v>0</v>
      </c>
      <c r="J25" s="26">
        <f t="shared" si="23"/>
        <v>0</v>
      </c>
      <c r="K25" s="26">
        <f t="shared" si="23"/>
        <v>0</v>
      </c>
      <c r="L25" s="26">
        <f t="shared" si="23"/>
        <v>0</v>
      </c>
      <c r="M25" s="26">
        <f t="shared" si="23"/>
        <v>0</v>
      </c>
      <c r="N25" s="26">
        <f t="shared" si="23"/>
        <v>0</v>
      </c>
      <c r="O25" s="26">
        <f t="shared" si="23"/>
        <v>0</v>
      </c>
    </row>
    <row r="26" spans="1:15" s="10" customFormat="1" ht="15" x14ac:dyDescent="0.3">
      <c r="A26" s="25" t="s">
        <v>15</v>
      </c>
      <c r="B26" s="50" t="s">
        <v>24</v>
      </c>
      <c r="C26" s="102"/>
      <c r="D26" s="26">
        <f t="shared" ref="D26:O26" si="24">D$5*$C$26</f>
        <v>0</v>
      </c>
      <c r="E26" s="26">
        <f t="shared" si="24"/>
        <v>0</v>
      </c>
      <c r="F26" s="26">
        <f t="shared" si="24"/>
        <v>0</v>
      </c>
      <c r="G26" s="26">
        <f t="shared" si="24"/>
        <v>0</v>
      </c>
      <c r="H26" s="26">
        <f t="shared" si="24"/>
        <v>0</v>
      </c>
      <c r="I26" s="26">
        <f t="shared" si="24"/>
        <v>0</v>
      </c>
      <c r="J26" s="26">
        <f t="shared" si="24"/>
        <v>0</v>
      </c>
      <c r="K26" s="26">
        <f t="shared" si="24"/>
        <v>0</v>
      </c>
      <c r="L26" s="26">
        <f t="shared" si="24"/>
        <v>0</v>
      </c>
      <c r="M26" s="26">
        <f t="shared" si="24"/>
        <v>0</v>
      </c>
      <c r="N26" s="26">
        <f t="shared" si="24"/>
        <v>0</v>
      </c>
      <c r="O26" s="26">
        <f t="shared" si="24"/>
        <v>0</v>
      </c>
    </row>
    <row r="27" spans="1:15" s="10" customFormat="1" ht="15.6" x14ac:dyDescent="0.3">
      <c r="A27" s="80" t="s">
        <v>76</v>
      </c>
      <c r="B27" s="67" t="s">
        <v>37</v>
      </c>
      <c r="C27" s="68"/>
      <c r="D27" s="69">
        <f t="shared" ref="D27:O27" si="25">D5-D22</f>
        <v>1268.75</v>
      </c>
      <c r="E27" s="69">
        <f t="shared" si="25"/>
        <v>1332.1875</v>
      </c>
      <c r="F27" s="69">
        <f t="shared" si="25"/>
        <v>1398.796875</v>
      </c>
      <c r="G27" s="69">
        <f t="shared" si="25"/>
        <v>1468.7367187499999</v>
      </c>
      <c r="H27" s="69">
        <f t="shared" si="25"/>
        <v>1542.1735546874997</v>
      </c>
      <c r="I27" s="69">
        <f t="shared" si="25"/>
        <v>1619.2822324218751</v>
      </c>
      <c r="J27" s="69">
        <f t="shared" si="25"/>
        <v>1700.2463440429683</v>
      </c>
      <c r="K27" s="69">
        <f t="shared" si="25"/>
        <v>1785.2586612451169</v>
      </c>
      <c r="L27" s="69">
        <f t="shared" si="25"/>
        <v>1874.5215943073727</v>
      </c>
      <c r="M27" s="69">
        <f t="shared" si="25"/>
        <v>1968.2476740227416</v>
      </c>
      <c r="N27" s="69">
        <f t="shared" si="25"/>
        <v>2066.6600577238787</v>
      </c>
      <c r="O27" s="69">
        <f t="shared" si="25"/>
        <v>2169.9930606100725</v>
      </c>
    </row>
    <row r="28" spans="1:15" s="10" customFormat="1" ht="13.8" x14ac:dyDescent="0.3">
      <c r="A28" s="93" t="s">
        <v>72</v>
      </c>
      <c r="B28" s="94" t="s">
        <v>60</v>
      </c>
      <c r="C28" s="97"/>
      <c r="D28" s="96">
        <f t="shared" ref="D28:O28" si="26">D27/D5</f>
        <v>0.35</v>
      </c>
      <c r="E28" s="96">
        <f t="shared" si="26"/>
        <v>0.35</v>
      </c>
      <c r="F28" s="96">
        <f t="shared" si="26"/>
        <v>0.35</v>
      </c>
      <c r="G28" s="96">
        <f t="shared" si="26"/>
        <v>0.35</v>
      </c>
      <c r="H28" s="96">
        <f t="shared" si="26"/>
        <v>0.34999999999999987</v>
      </c>
      <c r="I28" s="96">
        <f t="shared" si="26"/>
        <v>0.35</v>
      </c>
      <c r="J28" s="96">
        <f t="shared" si="26"/>
        <v>0.34999999999999992</v>
      </c>
      <c r="K28" s="96">
        <f t="shared" si="26"/>
        <v>0.34999999999999992</v>
      </c>
      <c r="L28" s="96">
        <f t="shared" si="26"/>
        <v>0.34999999999999992</v>
      </c>
      <c r="M28" s="96">
        <f t="shared" si="26"/>
        <v>0.35</v>
      </c>
      <c r="N28" s="96">
        <f t="shared" si="26"/>
        <v>0.35</v>
      </c>
      <c r="O28" s="96">
        <f t="shared" si="26"/>
        <v>0.35</v>
      </c>
    </row>
    <row r="29" spans="1:15" s="10" customFormat="1" ht="15.6" x14ac:dyDescent="0.3">
      <c r="A29" s="79" t="s">
        <v>77</v>
      </c>
      <c r="B29" s="70" t="s">
        <v>37</v>
      </c>
      <c r="C29" s="71"/>
      <c r="D29" s="71">
        <f t="shared" ref="D29:O29" si="27">SUM(D30,D33,D37:D45)</f>
        <v>962.43055555555554</v>
      </c>
      <c r="E29" s="71">
        <f t="shared" si="27"/>
        <v>979.64930555555554</v>
      </c>
      <c r="F29" s="71">
        <f t="shared" si="27"/>
        <v>997.72899305555563</v>
      </c>
      <c r="G29" s="71">
        <f t="shared" si="27"/>
        <v>1016.7126649305555</v>
      </c>
      <c r="H29" s="71">
        <f t="shared" si="27"/>
        <v>1036.6455203993057</v>
      </c>
      <c r="I29" s="71">
        <f t="shared" si="27"/>
        <v>1057.575018641493</v>
      </c>
      <c r="J29" s="71">
        <f t="shared" si="27"/>
        <v>1079.55099179579</v>
      </c>
      <c r="K29" s="71">
        <f t="shared" si="27"/>
        <v>1102.6257636078019</v>
      </c>
      <c r="L29" s="71">
        <f t="shared" si="27"/>
        <v>1126.854274010414</v>
      </c>
      <c r="M29" s="71">
        <f t="shared" si="27"/>
        <v>1152.2942099331572</v>
      </c>
      <c r="N29" s="71">
        <f t="shared" si="27"/>
        <v>1179.0061426520369</v>
      </c>
      <c r="O29" s="71">
        <f t="shared" si="27"/>
        <v>1207.053672006861</v>
      </c>
    </row>
    <row r="30" spans="1:15" s="10" customFormat="1" ht="15" x14ac:dyDescent="0.3">
      <c r="A30" s="25" t="s">
        <v>27</v>
      </c>
      <c r="B30" s="50" t="s">
        <v>37</v>
      </c>
      <c r="C30" s="103"/>
      <c r="D30" s="26">
        <f>D31*D32</f>
        <v>160</v>
      </c>
      <c r="E30" s="26">
        <f t="shared" ref="E30:O30" si="28">E31*E32</f>
        <v>160</v>
      </c>
      <c r="F30" s="26">
        <f t="shared" si="28"/>
        <v>160</v>
      </c>
      <c r="G30" s="26">
        <f t="shared" si="28"/>
        <v>160</v>
      </c>
      <c r="H30" s="26">
        <f t="shared" si="28"/>
        <v>160</v>
      </c>
      <c r="I30" s="26">
        <f t="shared" si="28"/>
        <v>160</v>
      </c>
      <c r="J30" s="26">
        <f t="shared" si="28"/>
        <v>160</v>
      </c>
      <c r="K30" s="26">
        <f t="shared" si="28"/>
        <v>160</v>
      </c>
      <c r="L30" s="26">
        <f t="shared" si="28"/>
        <v>160</v>
      </c>
      <c r="M30" s="26">
        <f t="shared" si="28"/>
        <v>160</v>
      </c>
      <c r="N30" s="26">
        <f t="shared" si="28"/>
        <v>160</v>
      </c>
      <c r="O30" s="26">
        <f t="shared" si="28"/>
        <v>160</v>
      </c>
    </row>
    <row r="31" spans="1:15" s="10" customFormat="1" ht="15.6" x14ac:dyDescent="0.3">
      <c r="A31" s="86" t="s">
        <v>28</v>
      </c>
      <c r="B31" s="88" t="s">
        <v>37</v>
      </c>
      <c r="C31" s="104"/>
      <c r="D31" s="18">
        <v>20</v>
      </c>
      <c r="E31" s="18">
        <v>20</v>
      </c>
      <c r="F31" s="18">
        <v>20</v>
      </c>
      <c r="G31" s="18">
        <v>20</v>
      </c>
      <c r="H31" s="18">
        <v>20</v>
      </c>
      <c r="I31" s="18">
        <v>20</v>
      </c>
      <c r="J31" s="18">
        <v>20</v>
      </c>
      <c r="K31" s="18">
        <v>20</v>
      </c>
      <c r="L31" s="18">
        <v>20</v>
      </c>
      <c r="M31" s="18">
        <v>20</v>
      </c>
      <c r="N31" s="18">
        <v>20</v>
      </c>
      <c r="O31" s="18">
        <v>20</v>
      </c>
    </row>
    <row r="32" spans="1:15" s="10" customFormat="1" ht="15.6" x14ac:dyDescent="0.3">
      <c r="A32" s="86" t="s">
        <v>39</v>
      </c>
      <c r="B32" s="88" t="s">
        <v>38</v>
      </c>
      <c r="C32" s="104"/>
      <c r="D32" s="18">
        <v>8</v>
      </c>
      <c r="E32" s="18">
        <v>8</v>
      </c>
      <c r="F32" s="18">
        <v>8</v>
      </c>
      <c r="G32" s="18">
        <v>8</v>
      </c>
      <c r="H32" s="18">
        <v>8</v>
      </c>
      <c r="I32" s="18">
        <v>8</v>
      </c>
      <c r="J32" s="18">
        <v>8</v>
      </c>
      <c r="K32" s="18">
        <v>8</v>
      </c>
      <c r="L32" s="18">
        <v>8</v>
      </c>
      <c r="M32" s="18">
        <v>8</v>
      </c>
      <c r="N32" s="18">
        <v>8</v>
      </c>
      <c r="O32" s="18">
        <v>8</v>
      </c>
    </row>
    <row r="33" spans="1:15" s="10" customFormat="1" ht="15" x14ac:dyDescent="0.3">
      <c r="A33" s="27" t="s">
        <v>33</v>
      </c>
      <c r="B33" s="51"/>
      <c r="C33" s="51"/>
      <c r="D33" s="30">
        <f t="shared" ref="D33:O33" si="29">SUM(D34:D36)</f>
        <v>150</v>
      </c>
      <c r="E33" s="30">
        <f t="shared" si="29"/>
        <v>150</v>
      </c>
      <c r="F33" s="30">
        <f t="shared" si="29"/>
        <v>150</v>
      </c>
      <c r="G33" s="30">
        <f t="shared" si="29"/>
        <v>150</v>
      </c>
      <c r="H33" s="30">
        <f t="shared" si="29"/>
        <v>150</v>
      </c>
      <c r="I33" s="30">
        <f t="shared" si="29"/>
        <v>150</v>
      </c>
      <c r="J33" s="30">
        <f t="shared" si="29"/>
        <v>150</v>
      </c>
      <c r="K33" s="30">
        <f t="shared" si="29"/>
        <v>150</v>
      </c>
      <c r="L33" s="30">
        <f t="shared" si="29"/>
        <v>150</v>
      </c>
      <c r="M33" s="30">
        <f t="shared" si="29"/>
        <v>150</v>
      </c>
      <c r="N33" s="30">
        <f t="shared" si="29"/>
        <v>150</v>
      </c>
      <c r="O33" s="30">
        <f t="shared" si="29"/>
        <v>150</v>
      </c>
    </row>
    <row r="34" spans="1:15" s="10" customFormat="1" ht="14.4" x14ac:dyDescent="0.3">
      <c r="A34" s="86" t="s">
        <v>98</v>
      </c>
      <c r="B34" s="87" t="s">
        <v>37</v>
      </c>
      <c r="C34" s="105"/>
      <c r="D34" s="18">
        <v>150</v>
      </c>
      <c r="E34" s="18">
        <v>150</v>
      </c>
      <c r="F34" s="18">
        <v>150</v>
      </c>
      <c r="G34" s="18">
        <v>150</v>
      </c>
      <c r="H34" s="18">
        <v>150</v>
      </c>
      <c r="I34" s="18">
        <v>150</v>
      </c>
      <c r="J34" s="18">
        <v>150</v>
      </c>
      <c r="K34" s="18">
        <v>150</v>
      </c>
      <c r="L34" s="18">
        <v>150</v>
      </c>
      <c r="M34" s="18">
        <v>150</v>
      </c>
      <c r="N34" s="18">
        <v>150</v>
      </c>
      <c r="O34" s="18">
        <v>150</v>
      </c>
    </row>
    <row r="35" spans="1:15" s="10" customFormat="1" ht="14.4" x14ac:dyDescent="0.3">
      <c r="A35" s="86" t="s">
        <v>15</v>
      </c>
      <c r="B35" s="87" t="s">
        <v>37</v>
      </c>
      <c r="C35" s="10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  <c r="O35" s="19"/>
    </row>
    <row r="36" spans="1:15" s="10" customFormat="1" ht="14.4" x14ac:dyDescent="0.3">
      <c r="A36" s="86" t="s">
        <v>15</v>
      </c>
      <c r="B36" s="87" t="s">
        <v>37</v>
      </c>
      <c r="C36" s="10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19"/>
    </row>
    <row r="37" spans="1:15" s="10" customFormat="1" ht="15" x14ac:dyDescent="0.3">
      <c r="A37" s="25" t="s">
        <v>4</v>
      </c>
      <c r="B37" s="52" t="s">
        <v>32</v>
      </c>
      <c r="C37" s="106">
        <v>0.35</v>
      </c>
      <c r="D37" s="26">
        <f t="shared" ref="D37:O37" si="30">D33*$C$37</f>
        <v>52.5</v>
      </c>
      <c r="E37" s="26">
        <f t="shared" si="30"/>
        <v>52.5</v>
      </c>
      <c r="F37" s="26">
        <f t="shared" si="30"/>
        <v>52.5</v>
      </c>
      <c r="G37" s="26">
        <f t="shared" si="30"/>
        <v>52.5</v>
      </c>
      <c r="H37" s="26">
        <f t="shared" si="30"/>
        <v>52.5</v>
      </c>
      <c r="I37" s="26">
        <f t="shared" si="30"/>
        <v>52.5</v>
      </c>
      <c r="J37" s="26">
        <f t="shared" si="30"/>
        <v>52.5</v>
      </c>
      <c r="K37" s="26">
        <f t="shared" si="30"/>
        <v>52.5</v>
      </c>
      <c r="L37" s="26">
        <f t="shared" si="30"/>
        <v>52.5</v>
      </c>
      <c r="M37" s="26">
        <f t="shared" si="30"/>
        <v>52.5</v>
      </c>
      <c r="N37" s="26">
        <f t="shared" si="30"/>
        <v>52.5</v>
      </c>
      <c r="O37" s="26">
        <f t="shared" si="30"/>
        <v>52.5</v>
      </c>
    </row>
    <row r="38" spans="1:15" s="10" customFormat="1" ht="15" x14ac:dyDescent="0.3">
      <c r="A38" s="25" t="s">
        <v>26</v>
      </c>
      <c r="B38" s="50" t="s">
        <v>37</v>
      </c>
      <c r="C38" s="107"/>
      <c r="D38" s="31">
        <f>200</f>
        <v>200</v>
      </c>
      <c r="E38" s="31">
        <f>200</f>
        <v>200</v>
      </c>
      <c r="F38" s="31">
        <f>200</f>
        <v>200</v>
      </c>
      <c r="G38" s="31">
        <f>200</f>
        <v>200</v>
      </c>
      <c r="H38" s="31">
        <f>200</f>
        <v>200</v>
      </c>
      <c r="I38" s="31">
        <f>200</f>
        <v>200</v>
      </c>
      <c r="J38" s="31">
        <f>200</f>
        <v>200</v>
      </c>
      <c r="K38" s="31">
        <f>200</f>
        <v>200</v>
      </c>
      <c r="L38" s="31">
        <f>200</f>
        <v>200</v>
      </c>
      <c r="M38" s="31">
        <f>200</f>
        <v>200</v>
      </c>
      <c r="N38" s="31">
        <f>200</f>
        <v>200</v>
      </c>
      <c r="O38" s="31">
        <f>200</f>
        <v>200</v>
      </c>
    </row>
    <row r="39" spans="1:15" s="10" customFormat="1" ht="15" x14ac:dyDescent="0.3">
      <c r="A39" s="25" t="s">
        <v>30</v>
      </c>
      <c r="B39" s="50" t="s">
        <v>31</v>
      </c>
      <c r="C39" s="106">
        <v>0.05</v>
      </c>
      <c r="D39" s="26">
        <f t="shared" ref="D39:O39" si="31">D$5*$C$39</f>
        <v>181.25</v>
      </c>
      <c r="E39" s="26">
        <f t="shared" si="31"/>
        <v>190.3125</v>
      </c>
      <c r="F39" s="26">
        <f t="shared" si="31"/>
        <v>199.828125</v>
      </c>
      <c r="G39" s="26">
        <f t="shared" si="31"/>
        <v>209.81953125000001</v>
      </c>
      <c r="H39" s="26">
        <f t="shared" si="31"/>
        <v>220.31050781250008</v>
      </c>
      <c r="I39" s="26">
        <f t="shared" si="31"/>
        <v>231.32603320312501</v>
      </c>
      <c r="J39" s="26">
        <f t="shared" si="31"/>
        <v>242.89233486328126</v>
      </c>
      <c r="K39" s="26">
        <f t="shared" si="31"/>
        <v>255.03695160644534</v>
      </c>
      <c r="L39" s="26">
        <f t="shared" si="31"/>
        <v>267.78879918676756</v>
      </c>
      <c r="M39" s="26">
        <f t="shared" si="31"/>
        <v>281.17823914610602</v>
      </c>
      <c r="N39" s="26">
        <f t="shared" si="31"/>
        <v>295.23715110341129</v>
      </c>
      <c r="O39" s="26">
        <f t="shared" si="31"/>
        <v>309.99900865858183</v>
      </c>
    </row>
    <row r="40" spans="1:15" s="10" customFormat="1" ht="30" x14ac:dyDescent="0.3">
      <c r="A40" s="29" t="s">
        <v>102</v>
      </c>
      <c r="B40" s="52" t="s">
        <v>31</v>
      </c>
      <c r="C40" s="106">
        <v>0.03</v>
      </c>
      <c r="D40" s="26">
        <f t="shared" ref="D40:O40" si="32">D$5*$C$40</f>
        <v>108.75</v>
      </c>
      <c r="E40" s="26">
        <f t="shared" si="32"/>
        <v>114.1875</v>
      </c>
      <c r="F40" s="26">
        <f t="shared" si="32"/>
        <v>119.89687499999999</v>
      </c>
      <c r="G40" s="26">
        <f t="shared" si="32"/>
        <v>125.89171875</v>
      </c>
      <c r="H40" s="26">
        <f t="shared" si="32"/>
        <v>132.18630468750004</v>
      </c>
      <c r="I40" s="26">
        <f t="shared" si="32"/>
        <v>138.79561992187499</v>
      </c>
      <c r="J40" s="26">
        <f t="shared" si="32"/>
        <v>145.73540091796875</v>
      </c>
      <c r="K40" s="26">
        <f t="shared" si="32"/>
        <v>153.02217096386718</v>
      </c>
      <c r="L40" s="26">
        <f t="shared" si="32"/>
        <v>160.67327951206053</v>
      </c>
      <c r="M40" s="26">
        <f t="shared" si="32"/>
        <v>168.70694348766358</v>
      </c>
      <c r="N40" s="26">
        <f t="shared" si="32"/>
        <v>177.14229066204675</v>
      </c>
      <c r="O40" s="26">
        <f t="shared" si="32"/>
        <v>185.99940519514908</v>
      </c>
    </row>
    <row r="41" spans="1:15" s="10" customFormat="1" ht="15" x14ac:dyDescent="0.3">
      <c r="A41" s="25" t="s">
        <v>29</v>
      </c>
      <c r="B41" s="52" t="s">
        <v>31</v>
      </c>
      <c r="C41" s="106">
        <v>0.01</v>
      </c>
      <c r="D41" s="26">
        <f t="shared" ref="D41:O41" si="33">D$5*$C$41</f>
        <v>36.25</v>
      </c>
      <c r="E41" s="26">
        <f t="shared" si="33"/>
        <v>38.0625</v>
      </c>
      <c r="F41" s="26">
        <f t="shared" si="33"/>
        <v>39.965625000000003</v>
      </c>
      <c r="G41" s="26">
        <f t="shared" si="33"/>
        <v>41.963906250000001</v>
      </c>
      <c r="H41" s="26">
        <f t="shared" si="33"/>
        <v>44.062101562500011</v>
      </c>
      <c r="I41" s="26">
        <f t="shared" si="33"/>
        <v>46.265206640625003</v>
      </c>
      <c r="J41" s="26">
        <f t="shared" si="33"/>
        <v>48.578466972656251</v>
      </c>
      <c r="K41" s="26">
        <f t="shared" si="33"/>
        <v>51.007390321289066</v>
      </c>
      <c r="L41" s="26">
        <f t="shared" si="33"/>
        <v>53.557759837353515</v>
      </c>
      <c r="M41" s="26">
        <f t="shared" si="33"/>
        <v>56.2356478292212</v>
      </c>
      <c r="N41" s="26">
        <f t="shared" si="33"/>
        <v>59.047430220682259</v>
      </c>
      <c r="O41" s="26">
        <f t="shared" si="33"/>
        <v>61.99980173171636</v>
      </c>
    </row>
    <row r="42" spans="1:15" s="10" customFormat="1" ht="15" x14ac:dyDescent="0.3">
      <c r="A42" s="25" t="s">
        <v>101</v>
      </c>
      <c r="B42" s="52" t="s">
        <v>31</v>
      </c>
      <c r="C42" s="106">
        <v>5.0000000000000001E-3</v>
      </c>
      <c r="D42" s="26">
        <f t="shared" ref="D42:O42" si="34">D$5*$C$42</f>
        <v>18.125</v>
      </c>
      <c r="E42" s="26">
        <f t="shared" si="34"/>
        <v>19.03125</v>
      </c>
      <c r="F42" s="26">
        <f t="shared" si="34"/>
        <v>19.982812500000001</v>
      </c>
      <c r="G42" s="26">
        <f t="shared" si="34"/>
        <v>20.981953125</v>
      </c>
      <c r="H42" s="26">
        <f t="shared" si="34"/>
        <v>22.031050781250006</v>
      </c>
      <c r="I42" s="26">
        <f t="shared" si="34"/>
        <v>23.132603320312501</v>
      </c>
      <c r="J42" s="26">
        <f t="shared" si="34"/>
        <v>24.289233486328126</v>
      </c>
      <c r="K42" s="26">
        <f t="shared" si="34"/>
        <v>25.503695160644533</v>
      </c>
      <c r="L42" s="26">
        <f t="shared" si="34"/>
        <v>26.778879918676758</v>
      </c>
      <c r="M42" s="26">
        <f t="shared" si="34"/>
        <v>28.1178239146106</v>
      </c>
      <c r="N42" s="26">
        <f t="shared" si="34"/>
        <v>29.523715110341129</v>
      </c>
      <c r="O42" s="26">
        <f t="shared" si="34"/>
        <v>30.99990086585818</v>
      </c>
    </row>
    <row r="43" spans="1:15" s="10" customFormat="1" ht="15" x14ac:dyDescent="0.3">
      <c r="A43" s="25" t="s">
        <v>15</v>
      </c>
      <c r="B43" s="52" t="s">
        <v>31</v>
      </c>
      <c r="C43" s="108"/>
      <c r="D43" s="26">
        <f t="shared" ref="D43:O43" si="35">D$5*$C$43</f>
        <v>0</v>
      </c>
      <c r="E43" s="26">
        <f t="shared" si="35"/>
        <v>0</v>
      </c>
      <c r="F43" s="26">
        <f t="shared" si="35"/>
        <v>0</v>
      </c>
      <c r="G43" s="26">
        <f t="shared" si="35"/>
        <v>0</v>
      </c>
      <c r="H43" s="26">
        <f t="shared" si="35"/>
        <v>0</v>
      </c>
      <c r="I43" s="26">
        <f t="shared" si="35"/>
        <v>0</v>
      </c>
      <c r="J43" s="26">
        <f t="shared" si="35"/>
        <v>0</v>
      </c>
      <c r="K43" s="26">
        <f t="shared" si="35"/>
        <v>0</v>
      </c>
      <c r="L43" s="26">
        <f t="shared" si="35"/>
        <v>0</v>
      </c>
      <c r="M43" s="26">
        <f t="shared" si="35"/>
        <v>0</v>
      </c>
      <c r="N43" s="26">
        <f t="shared" si="35"/>
        <v>0</v>
      </c>
      <c r="O43" s="26">
        <f t="shared" si="35"/>
        <v>0</v>
      </c>
    </row>
    <row r="44" spans="1:15" s="10" customFormat="1" ht="15" x14ac:dyDescent="0.3">
      <c r="A44" s="25" t="s">
        <v>15</v>
      </c>
      <c r="B44" s="52" t="s">
        <v>31</v>
      </c>
      <c r="C44" s="108"/>
      <c r="D44" s="26">
        <f t="shared" ref="D44:O44" si="36">D$5*$C$44</f>
        <v>0</v>
      </c>
      <c r="E44" s="26">
        <f t="shared" si="36"/>
        <v>0</v>
      </c>
      <c r="F44" s="26">
        <f t="shared" si="36"/>
        <v>0</v>
      </c>
      <c r="G44" s="26">
        <f t="shared" si="36"/>
        <v>0</v>
      </c>
      <c r="H44" s="26">
        <f t="shared" si="36"/>
        <v>0</v>
      </c>
      <c r="I44" s="26">
        <f t="shared" si="36"/>
        <v>0</v>
      </c>
      <c r="J44" s="26">
        <f t="shared" si="36"/>
        <v>0</v>
      </c>
      <c r="K44" s="26">
        <f t="shared" si="36"/>
        <v>0</v>
      </c>
      <c r="L44" s="26">
        <f t="shared" si="36"/>
        <v>0</v>
      </c>
      <c r="M44" s="26">
        <f t="shared" si="36"/>
        <v>0</v>
      </c>
      <c r="N44" s="26">
        <f t="shared" si="36"/>
        <v>0</v>
      </c>
      <c r="O44" s="26">
        <f t="shared" si="36"/>
        <v>0</v>
      </c>
    </row>
    <row r="45" spans="1:15" s="10" customFormat="1" ht="15" x14ac:dyDescent="0.3">
      <c r="A45" s="25" t="s">
        <v>73</v>
      </c>
      <c r="B45" s="52" t="s">
        <v>37</v>
      </c>
      <c r="C45" s="98"/>
      <c r="D45" s="26">
        <f>D66</f>
        <v>55.555555555555557</v>
      </c>
      <c r="E45" s="26">
        <f t="shared" ref="E45:O45" si="37">E66</f>
        <v>55.555555555555557</v>
      </c>
      <c r="F45" s="26">
        <f t="shared" si="37"/>
        <v>55.555555555555557</v>
      </c>
      <c r="G45" s="26">
        <f t="shared" si="37"/>
        <v>55.555555555555557</v>
      </c>
      <c r="H45" s="26">
        <f t="shared" si="37"/>
        <v>55.555555555555557</v>
      </c>
      <c r="I45" s="26">
        <f t="shared" si="37"/>
        <v>55.555555555555557</v>
      </c>
      <c r="J45" s="26">
        <f t="shared" si="37"/>
        <v>55.555555555555557</v>
      </c>
      <c r="K45" s="26">
        <f t="shared" si="37"/>
        <v>55.555555555555557</v>
      </c>
      <c r="L45" s="26">
        <f t="shared" si="37"/>
        <v>55.555555555555557</v>
      </c>
      <c r="M45" s="26">
        <f t="shared" si="37"/>
        <v>55.555555555555557</v>
      </c>
      <c r="N45" s="26">
        <f t="shared" si="37"/>
        <v>55.555555555555557</v>
      </c>
      <c r="O45" s="26">
        <f t="shared" si="37"/>
        <v>55.555555555555557</v>
      </c>
    </row>
    <row r="46" spans="1:15" s="10" customFormat="1" ht="15.6" x14ac:dyDescent="0.3">
      <c r="A46" s="79" t="s">
        <v>78</v>
      </c>
      <c r="B46" s="70" t="s">
        <v>37</v>
      </c>
      <c r="C46" s="71"/>
      <c r="D46" s="71">
        <f t="shared" ref="D46:O46" si="38">D27-D29</f>
        <v>306.31944444444446</v>
      </c>
      <c r="E46" s="71">
        <f t="shared" si="38"/>
        <v>352.53819444444446</v>
      </c>
      <c r="F46" s="71">
        <f t="shared" si="38"/>
        <v>401.06788194444437</v>
      </c>
      <c r="G46" s="71">
        <f t="shared" si="38"/>
        <v>452.02405381944436</v>
      </c>
      <c r="H46" s="71">
        <f t="shared" si="38"/>
        <v>505.52803428819402</v>
      </c>
      <c r="I46" s="71">
        <f t="shared" si="38"/>
        <v>561.70721378038206</v>
      </c>
      <c r="J46" s="71">
        <f t="shared" si="38"/>
        <v>620.69535224717833</v>
      </c>
      <c r="K46" s="71">
        <f t="shared" si="38"/>
        <v>682.63289763731495</v>
      </c>
      <c r="L46" s="71">
        <f t="shared" si="38"/>
        <v>747.66732029695868</v>
      </c>
      <c r="M46" s="71">
        <f t="shared" si="38"/>
        <v>815.95346408958449</v>
      </c>
      <c r="N46" s="71">
        <f t="shared" si="38"/>
        <v>887.65391507184177</v>
      </c>
      <c r="O46" s="71">
        <f t="shared" si="38"/>
        <v>962.93938860321146</v>
      </c>
    </row>
    <row r="47" spans="1:15" s="10" customFormat="1" ht="13.8" x14ac:dyDescent="0.3">
      <c r="A47" s="89" t="s">
        <v>43</v>
      </c>
      <c r="B47" s="90" t="s">
        <v>60</v>
      </c>
      <c r="C47" s="91"/>
      <c r="D47" s="92">
        <f t="shared" ref="D47:O47" si="39">D46/D5</f>
        <v>8.450191570881227E-2</v>
      </c>
      <c r="E47" s="92">
        <f t="shared" si="39"/>
        <v>9.2620872103630722E-2</v>
      </c>
      <c r="F47" s="92">
        <f t="shared" si="39"/>
        <v>0.10035321152726734</v>
      </c>
      <c r="G47" s="92">
        <f t="shared" si="39"/>
        <v>0.10771734431168317</v>
      </c>
      <c r="H47" s="92">
        <f t="shared" si="39"/>
        <v>0.11473080410636483</v>
      </c>
      <c r="I47" s="92">
        <f t="shared" si="39"/>
        <v>0.1214102896251095</v>
      </c>
      <c r="J47" s="92">
        <f t="shared" si="39"/>
        <v>0.12777170440486607</v>
      </c>
      <c r="K47" s="92">
        <f t="shared" si="39"/>
        <v>0.13383019467130097</v>
      </c>
      <c r="L47" s="92">
        <f t="shared" si="39"/>
        <v>0.13960018540123909</v>
      </c>
      <c r="M47" s="92">
        <f t="shared" si="39"/>
        <v>0.14509541466784673</v>
      </c>
      <c r="N47" s="92">
        <f t="shared" si="39"/>
        <v>0.15032896635033027</v>
      </c>
      <c r="O47" s="92">
        <f t="shared" si="39"/>
        <v>0.15531330128602883</v>
      </c>
    </row>
    <row r="48" spans="1:15" s="10" customFormat="1" ht="31.2" x14ac:dyDescent="0.3">
      <c r="A48" s="131" t="s">
        <v>79</v>
      </c>
      <c r="B48" s="117" t="s">
        <v>37</v>
      </c>
      <c r="C48" s="119"/>
      <c r="D48" s="119">
        <f>SUM(D49:D52)</f>
        <v>111</v>
      </c>
      <c r="E48" s="119">
        <f t="shared" ref="E48:O48" si="40">SUM(E49:E52)</f>
        <v>111</v>
      </c>
      <c r="F48" s="119">
        <f t="shared" si="40"/>
        <v>111</v>
      </c>
      <c r="G48" s="119">
        <f t="shared" si="40"/>
        <v>111</v>
      </c>
      <c r="H48" s="119">
        <f t="shared" si="40"/>
        <v>111</v>
      </c>
      <c r="I48" s="119">
        <f t="shared" si="40"/>
        <v>111</v>
      </c>
      <c r="J48" s="119">
        <f t="shared" si="40"/>
        <v>111</v>
      </c>
      <c r="K48" s="119">
        <f t="shared" si="40"/>
        <v>111</v>
      </c>
      <c r="L48" s="119">
        <f t="shared" si="40"/>
        <v>111</v>
      </c>
      <c r="M48" s="119">
        <f t="shared" si="40"/>
        <v>111</v>
      </c>
      <c r="N48" s="119">
        <f>SUM(N49:N52)</f>
        <v>111</v>
      </c>
      <c r="O48" s="119">
        <f t="shared" si="40"/>
        <v>111</v>
      </c>
    </row>
    <row r="49" spans="1:21" s="10" customFormat="1" ht="15" x14ac:dyDescent="0.3">
      <c r="A49" s="32" t="s">
        <v>5</v>
      </c>
      <c r="B49" s="50" t="s">
        <v>37</v>
      </c>
      <c r="C49" s="26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3"/>
      <c r="O49" s="33"/>
    </row>
    <row r="50" spans="1:21" s="10" customFormat="1" ht="15" x14ac:dyDescent="0.3">
      <c r="A50" s="32" t="s">
        <v>15</v>
      </c>
      <c r="B50" s="50" t="s">
        <v>37</v>
      </c>
      <c r="C50" s="26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3"/>
      <c r="O50" s="33"/>
    </row>
    <row r="51" spans="1:21" s="10" customFormat="1" ht="15" x14ac:dyDescent="0.3">
      <c r="A51" s="32" t="s">
        <v>15</v>
      </c>
      <c r="B51" s="50" t="s">
        <v>37</v>
      </c>
      <c r="C51" s="26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3"/>
      <c r="O51" s="33"/>
    </row>
    <row r="52" spans="1:21" s="10" customFormat="1" ht="15" x14ac:dyDescent="0.3">
      <c r="A52" s="32" t="s">
        <v>65</v>
      </c>
      <c r="B52" s="53" t="s">
        <v>40</v>
      </c>
      <c r="C52" s="34"/>
      <c r="D52" s="31">
        <f>111</f>
        <v>111</v>
      </c>
      <c r="E52" s="31">
        <f>111</f>
        <v>111</v>
      </c>
      <c r="F52" s="31">
        <f>111</f>
        <v>111</v>
      </c>
      <c r="G52" s="31">
        <f>111</f>
        <v>111</v>
      </c>
      <c r="H52" s="31">
        <f>111</f>
        <v>111</v>
      </c>
      <c r="I52" s="31">
        <f>111</f>
        <v>111</v>
      </c>
      <c r="J52" s="31">
        <f>111</f>
        <v>111</v>
      </c>
      <c r="K52" s="31">
        <f>111</f>
        <v>111</v>
      </c>
      <c r="L52" s="31">
        <f>111</f>
        <v>111</v>
      </c>
      <c r="M52" s="31">
        <f>111</f>
        <v>111</v>
      </c>
      <c r="N52" s="31">
        <f>111</f>
        <v>111</v>
      </c>
      <c r="O52" s="31">
        <f>111</f>
        <v>111</v>
      </c>
      <c r="P52" s="144" t="s">
        <v>63</v>
      </c>
      <c r="Q52" s="145"/>
      <c r="R52" s="145"/>
      <c r="S52" s="145"/>
      <c r="T52" s="145"/>
      <c r="U52" s="145"/>
    </row>
    <row r="53" spans="1:21" s="10" customFormat="1" ht="15.6" x14ac:dyDescent="0.3">
      <c r="A53" s="80" t="s">
        <v>80</v>
      </c>
      <c r="B53" s="67" t="s">
        <v>37</v>
      </c>
      <c r="C53" s="69"/>
      <c r="D53" s="69">
        <f>D46-D48</f>
        <v>195.31944444444446</v>
      </c>
      <c r="E53" s="69">
        <f t="shared" ref="E53:O53" si="41">E46-E48</f>
        <v>241.53819444444446</v>
      </c>
      <c r="F53" s="69">
        <f t="shared" si="41"/>
        <v>290.06788194444437</v>
      </c>
      <c r="G53" s="69">
        <f t="shared" si="41"/>
        <v>341.02405381944436</v>
      </c>
      <c r="H53" s="69">
        <f t="shared" si="41"/>
        <v>394.52803428819402</v>
      </c>
      <c r="I53" s="69">
        <f t="shared" si="41"/>
        <v>450.70721378038206</v>
      </c>
      <c r="J53" s="69">
        <f t="shared" si="41"/>
        <v>509.69535224717833</v>
      </c>
      <c r="K53" s="69">
        <f t="shared" si="41"/>
        <v>571.63289763731495</v>
      </c>
      <c r="L53" s="69">
        <f t="shared" si="41"/>
        <v>636.66732029695868</v>
      </c>
      <c r="M53" s="69">
        <f t="shared" si="41"/>
        <v>704.95346408958449</v>
      </c>
      <c r="N53" s="69">
        <f t="shared" si="41"/>
        <v>776.65391507184177</v>
      </c>
      <c r="O53" s="69">
        <f t="shared" si="41"/>
        <v>851.93938860321146</v>
      </c>
    </row>
    <row r="54" spans="1:21" s="10" customFormat="1" ht="13.8" x14ac:dyDescent="0.3">
      <c r="A54" s="93" t="s">
        <v>6</v>
      </c>
      <c r="B54" s="94" t="s">
        <v>60</v>
      </c>
      <c r="C54" s="95"/>
      <c r="D54" s="96">
        <f t="shared" ref="D54:O54" si="42">D53/D5</f>
        <v>5.3881226053639847E-2</v>
      </c>
      <c r="E54" s="96">
        <f t="shared" si="42"/>
        <v>6.3458310527276046E-2</v>
      </c>
      <c r="F54" s="96">
        <f t="shared" si="42"/>
        <v>7.2579343359310503E-2</v>
      </c>
      <c r="G54" s="96">
        <f t="shared" si="42"/>
        <v>8.1266041294581426E-2</v>
      </c>
      <c r="H54" s="96">
        <f t="shared" si="42"/>
        <v>8.9539086947220306E-2</v>
      </c>
      <c r="I54" s="96">
        <f t="shared" si="42"/>
        <v>9.7418178044971854E-2</v>
      </c>
      <c r="J54" s="96">
        <f t="shared" si="42"/>
        <v>0.1049220743285445</v>
      </c>
      <c r="K54" s="96">
        <f t="shared" si="42"/>
        <v>0.1120686422176614</v>
      </c>
      <c r="L54" s="96">
        <f t="shared" si="42"/>
        <v>0.11887489735015376</v>
      </c>
      <c r="M54" s="96">
        <f t="shared" si="42"/>
        <v>0.12535704509538453</v>
      </c>
      <c r="N54" s="96">
        <f t="shared" si="42"/>
        <v>0.1315305191384615</v>
      </c>
      <c r="O54" s="96">
        <f t="shared" si="42"/>
        <v>0.13741001822710619</v>
      </c>
    </row>
    <row r="55" spans="1:21" s="10" customFormat="1" ht="31.2" x14ac:dyDescent="0.3">
      <c r="A55" s="132" t="s">
        <v>2</v>
      </c>
      <c r="B55" s="81" t="s">
        <v>37</v>
      </c>
      <c r="C55" s="82"/>
      <c r="D55" s="82">
        <f t="shared" ref="D55:M55" si="43">C55+D53</f>
        <v>195.31944444444446</v>
      </c>
      <c r="E55" s="82">
        <f t="shared" si="43"/>
        <v>436.85763888888891</v>
      </c>
      <c r="F55" s="82">
        <f t="shared" si="43"/>
        <v>726.92552083333328</v>
      </c>
      <c r="G55" s="82">
        <f t="shared" si="43"/>
        <v>1067.9495746527778</v>
      </c>
      <c r="H55" s="82">
        <f t="shared" si="43"/>
        <v>1462.4776089409718</v>
      </c>
      <c r="I55" s="82">
        <f t="shared" si="43"/>
        <v>1913.1848227213538</v>
      </c>
      <c r="J55" s="82">
        <f t="shared" si="43"/>
        <v>2422.8801749685322</v>
      </c>
      <c r="K55" s="82">
        <f t="shared" si="43"/>
        <v>2994.5130726058469</v>
      </c>
      <c r="L55" s="82">
        <f t="shared" si="43"/>
        <v>3631.1803929028056</v>
      </c>
      <c r="M55" s="82">
        <f t="shared" si="43"/>
        <v>4336.1338569923901</v>
      </c>
      <c r="N55" s="82">
        <f t="shared" ref="N55" si="44">M55+N53</f>
        <v>5112.7877720642318</v>
      </c>
      <c r="O55" s="82">
        <f t="shared" ref="O55" si="45">N55+O53</f>
        <v>5964.7271606674431</v>
      </c>
    </row>
    <row r="56" spans="1:21" s="10" customFormat="1" ht="14.4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21" s="10" customFormat="1" ht="15.6" x14ac:dyDescent="0.3">
      <c r="A57" s="25"/>
      <c r="B57" s="50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7"/>
      <c r="O57" s="126" t="s">
        <v>68</v>
      </c>
    </row>
    <row r="58" spans="1:21" s="10" customFormat="1" ht="62.4" x14ac:dyDescent="0.3">
      <c r="A58" s="113" t="s">
        <v>7</v>
      </c>
      <c r="B58" s="112" t="s">
        <v>42</v>
      </c>
      <c r="C58" s="114" t="s">
        <v>66</v>
      </c>
      <c r="D58" s="127">
        <v>1</v>
      </c>
      <c r="E58" s="127">
        <v>2</v>
      </c>
      <c r="F58" s="127">
        <v>3</v>
      </c>
      <c r="G58" s="127">
        <v>4</v>
      </c>
      <c r="H58" s="127">
        <v>5</v>
      </c>
      <c r="I58" s="127">
        <v>6</v>
      </c>
      <c r="J58" s="127">
        <v>7</v>
      </c>
      <c r="K58" s="127">
        <v>8</v>
      </c>
      <c r="L58" s="127">
        <v>9</v>
      </c>
      <c r="M58" s="127">
        <v>10</v>
      </c>
      <c r="N58" s="127">
        <v>11</v>
      </c>
      <c r="O58" s="127">
        <v>12</v>
      </c>
      <c r="P58" s="137" t="s">
        <v>97</v>
      </c>
    </row>
    <row r="59" spans="1:21" s="10" customFormat="1" ht="15.6" x14ac:dyDescent="0.3">
      <c r="A59" s="79" t="s">
        <v>67</v>
      </c>
      <c r="B59" s="70" t="s">
        <v>37</v>
      </c>
      <c r="C59" s="115"/>
      <c r="D59" s="71">
        <f>SUM(D60:D65)</f>
        <v>3000</v>
      </c>
      <c r="E59" s="71">
        <f t="shared" ref="E59:O59" si="46">SUM(E60:E65)</f>
        <v>3000</v>
      </c>
      <c r="F59" s="71">
        <f t="shared" si="46"/>
        <v>3000</v>
      </c>
      <c r="G59" s="71">
        <f t="shared" si="46"/>
        <v>3000</v>
      </c>
      <c r="H59" s="71">
        <f t="shared" si="46"/>
        <v>3000</v>
      </c>
      <c r="I59" s="71">
        <f t="shared" si="46"/>
        <v>3000</v>
      </c>
      <c r="J59" s="71">
        <f t="shared" si="46"/>
        <v>3000</v>
      </c>
      <c r="K59" s="71">
        <f t="shared" si="46"/>
        <v>3000</v>
      </c>
      <c r="L59" s="71">
        <f t="shared" si="46"/>
        <v>3000</v>
      </c>
      <c r="M59" s="71">
        <f t="shared" si="46"/>
        <v>3000</v>
      </c>
      <c r="N59" s="71">
        <f t="shared" si="46"/>
        <v>3000</v>
      </c>
      <c r="O59" s="71">
        <f t="shared" si="46"/>
        <v>3000</v>
      </c>
      <c r="P59" s="71">
        <f>SUM(P60:P65)</f>
        <v>2333.3333333333335</v>
      </c>
    </row>
    <row r="60" spans="1:21" s="10" customFormat="1" ht="14.4" x14ac:dyDescent="0.3">
      <c r="A60" s="121" t="s">
        <v>8</v>
      </c>
      <c r="B60" s="87" t="s">
        <v>37</v>
      </c>
      <c r="C60" s="120">
        <v>5</v>
      </c>
      <c r="D60" s="18">
        <v>1500</v>
      </c>
      <c r="E60" s="18">
        <v>1500</v>
      </c>
      <c r="F60" s="18">
        <v>1500</v>
      </c>
      <c r="G60" s="18">
        <v>1500</v>
      </c>
      <c r="H60" s="18">
        <v>1500</v>
      </c>
      <c r="I60" s="18">
        <v>1500</v>
      </c>
      <c r="J60" s="18">
        <v>1500</v>
      </c>
      <c r="K60" s="18">
        <v>1500</v>
      </c>
      <c r="L60" s="18">
        <v>1500</v>
      </c>
      <c r="M60" s="18">
        <v>1500</v>
      </c>
      <c r="N60" s="18">
        <v>1500</v>
      </c>
      <c r="O60" s="18">
        <v>1500</v>
      </c>
      <c r="P60" s="20">
        <f>O60-SUM(D67:O67)</f>
        <v>1200</v>
      </c>
    </row>
    <row r="61" spans="1:21" s="10" customFormat="1" ht="14.4" x14ac:dyDescent="0.3">
      <c r="A61" s="86" t="s">
        <v>9</v>
      </c>
      <c r="B61" s="87" t="s">
        <v>37</v>
      </c>
      <c r="C61" s="120">
        <v>5</v>
      </c>
      <c r="D61" s="18">
        <v>1000</v>
      </c>
      <c r="E61" s="18">
        <v>1000</v>
      </c>
      <c r="F61" s="18">
        <v>1000</v>
      </c>
      <c r="G61" s="18">
        <v>1000</v>
      </c>
      <c r="H61" s="18">
        <v>1000</v>
      </c>
      <c r="I61" s="18">
        <v>1000</v>
      </c>
      <c r="J61" s="18">
        <v>1000</v>
      </c>
      <c r="K61" s="18">
        <v>1000</v>
      </c>
      <c r="L61" s="18">
        <v>1000</v>
      </c>
      <c r="M61" s="18">
        <v>1000</v>
      </c>
      <c r="N61" s="18">
        <v>1000</v>
      </c>
      <c r="O61" s="18">
        <v>1000</v>
      </c>
      <c r="P61" s="20">
        <f t="shared" ref="P61:P65" si="47">O61-SUM(D68:O68)</f>
        <v>800</v>
      </c>
    </row>
    <row r="62" spans="1:21" s="10" customFormat="1" ht="14.4" x14ac:dyDescent="0.3">
      <c r="A62" s="86" t="s">
        <v>69</v>
      </c>
      <c r="B62" s="87" t="s">
        <v>37</v>
      </c>
      <c r="C62" s="120">
        <v>3</v>
      </c>
      <c r="D62" s="18">
        <v>500</v>
      </c>
      <c r="E62" s="18">
        <v>500</v>
      </c>
      <c r="F62" s="18">
        <v>500</v>
      </c>
      <c r="G62" s="18">
        <v>500</v>
      </c>
      <c r="H62" s="18">
        <v>500</v>
      </c>
      <c r="I62" s="18">
        <v>500</v>
      </c>
      <c r="J62" s="18">
        <v>500</v>
      </c>
      <c r="K62" s="18">
        <v>500</v>
      </c>
      <c r="L62" s="18">
        <v>500</v>
      </c>
      <c r="M62" s="18">
        <v>500</v>
      </c>
      <c r="N62" s="18">
        <v>500</v>
      </c>
      <c r="O62" s="18">
        <v>500</v>
      </c>
      <c r="P62" s="20">
        <f t="shared" si="47"/>
        <v>333.33333333333337</v>
      </c>
    </row>
    <row r="63" spans="1:21" s="10" customFormat="1" ht="14.4" x14ac:dyDescent="0.3">
      <c r="A63" s="86" t="s">
        <v>10</v>
      </c>
      <c r="B63" s="87" t="s">
        <v>37</v>
      </c>
      <c r="C63" s="120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20">
        <f t="shared" si="47"/>
        <v>0</v>
      </c>
    </row>
    <row r="64" spans="1:21" s="10" customFormat="1" ht="14.4" x14ac:dyDescent="0.3">
      <c r="A64" s="86" t="s">
        <v>15</v>
      </c>
      <c r="B64" s="87" t="s">
        <v>37</v>
      </c>
      <c r="C64" s="120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20">
        <f t="shared" si="47"/>
        <v>0</v>
      </c>
    </row>
    <row r="65" spans="1:16" s="10" customFormat="1" ht="14.4" x14ac:dyDescent="0.3">
      <c r="A65" s="86" t="s">
        <v>15</v>
      </c>
      <c r="B65" s="87" t="s">
        <v>37</v>
      </c>
      <c r="C65" s="120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20">
        <f t="shared" si="47"/>
        <v>0</v>
      </c>
    </row>
    <row r="66" spans="1:16" s="10" customFormat="1" ht="15.6" x14ac:dyDescent="0.3">
      <c r="A66" s="116" t="s">
        <v>1</v>
      </c>
      <c r="B66" s="117" t="s">
        <v>37</v>
      </c>
      <c r="C66" s="118"/>
      <c r="D66" s="119">
        <f>SUM(D67:D72)</f>
        <v>55.555555555555557</v>
      </c>
      <c r="E66" s="119">
        <f t="shared" ref="E66:O66" si="48">SUM(E67:E72)</f>
        <v>55.555555555555557</v>
      </c>
      <c r="F66" s="119">
        <f t="shared" si="48"/>
        <v>55.555555555555557</v>
      </c>
      <c r="G66" s="119">
        <f t="shared" si="48"/>
        <v>55.555555555555557</v>
      </c>
      <c r="H66" s="119">
        <f t="shared" si="48"/>
        <v>55.555555555555557</v>
      </c>
      <c r="I66" s="119">
        <f t="shared" si="48"/>
        <v>55.555555555555557</v>
      </c>
      <c r="J66" s="119">
        <f t="shared" si="48"/>
        <v>55.555555555555557</v>
      </c>
      <c r="K66" s="119">
        <f t="shared" si="48"/>
        <v>55.555555555555557</v>
      </c>
      <c r="L66" s="119">
        <f t="shared" si="48"/>
        <v>55.555555555555557</v>
      </c>
      <c r="M66" s="119">
        <f t="shared" si="48"/>
        <v>55.555555555555557</v>
      </c>
      <c r="N66" s="119">
        <f t="shared" si="48"/>
        <v>55.555555555555557</v>
      </c>
      <c r="O66" s="119">
        <f t="shared" si="48"/>
        <v>55.555555555555557</v>
      </c>
    </row>
    <row r="67" spans="1:16" s="10" customFormat="1" ht="14.4" x14ac:dyDescent="0.3">
      <c r="A67" s="99" t="s">
        <v>8</v>
      </c>
      <c r="B67" s="87" t="s">
        <v>37</v>
      </c>
      <c r="C67" s="122"/>
      <c r="D67" s="20">
        <f>IF(C60&gt;0,D60/$C$60/12,0)</f>
        <v>25</v>
      </c>
      <c r="E67" s="20">
        <f t="shared" ref="E67:O67" si="49">IF(D60&gt;0,E60/$C$60/12,0)</f>
        <v>25</v>
      </c>
      <c r="F67" s="20">
        <f t="shared" si="49"/>
        <v>25</v>
      </c>
      <c r="G67" s="20">
        <f t="shared" si="49"/>
        <v>25</v>
      </c>
      <c r="H67" s="20">
        <f t="shared" si="49"/>
        <v>25</v>
      </c>
      <c r="I67" s="20">
        <f t="shared" si="49"/>
        <v>25</v>
      </c>
      <c r="J67" s="20">
        <f t="shared" si="49"/>
        <v>25</v>
      </c>
      <c r="K67" s="20">
        <f t="shared" si="49"/>
        <v>25</v>
      </c>
      <c r="L67" s="20">
        <f t="shared" si="49"/>
        <v>25</v>
      </c>
      <c r="M67" s="20">
        <f t="shared" si="49"/>
        <v>25</v>
      </c>
      <c r="N67" s="20">
        <f t="shared" si="49"/>
        <v>25</v>
      </c>
      <c r="O67" s="20">
        <f t="shared" si="49"/>
        <v>25</v>
      </c>
    </row>
    <row r="68" spans="1:16" s="10" customFormat="1" ht="14.4" x14ac:dyDescent="0.3">
      <c r="A68" s="99" t="s">
        <v>9</v>
      </c>
      <c r="B68" s="87" t="s">
        <v>37</v>
      </c>
      <c r="C68" s="122"/>
      <c r="D68" s="20">
        <f>IF(C61&gt;0,D61/$C$61/12,0)</f>
        <v>16.666666666666668</v>
      </c>
      <c r="E68" s="20">
        <f t="shared" ref="E68:O68" si="50">IF(D61&gt;0,E61/$C$61/12,0)</f>
        <v>16.666666666666668</v>
      </c>
      <c r="F68" s="20">
        <f t="shared" si="50"/>
        <v>16.666666666666668</v>
      </c>
      <c r="G68" s="20">
        <f t="shared" si="50"/>
        <v>16.666666666666668</v>
      </c>
      <c r="H68" s="20">
        <f t="shared" si="50"/>
        <v>16.666666666666668</v>
      </c>
      <c r="I68" s="20">
        <f t="shared" si="50"/>
        <v>16.666666666666668</v>
      </c>
      <c r="J68" s="20">
        <f t="shared" si="50"/>
        <v>16.666666666666668</v>
      </c>
      <c r="K68" s="20">
        <f t="shared" si="50"/>
        <v>16.666666666666668</v>
      </c>
      <c r="L68" s="20">
        <f t="shared" si="50"/>
        <v>16.666666666666668</v>
      </c>
      <c r="M68" s="20">
        <f t="shared" si="50"/>
        <v>16.666666666666668</v>
      </c>
      <c r="N68" s="20">
        <f t="shared" si="50"/>
        <v>16.666666666666668</v>
      </c>
      <c r="O68" s="20">
        <f t="shared" si="50"/>
        <v>16.666666666666668</v>
      </c>
    </row>
    <row r="69" spans="1:16" s="10" customFormat="1" ht="14.4" x14ac:dyDescent="0.3">
      <c r="A69" s="99" t="s">
        <v>41</v>
      </c>
      <c r="B69" s="87" t="s">
        <v>37</v>
      </c>
      <c r="C69" s="122"/>
      <c r="D69" s="20">
        <f>IF(C62&gt;0,D62/$C$62/12,0)</f>
        <v>13.888888888888888</v>
      </c>
      <c r="E69" s="20">
        <f t="shared" ref="E69:O69" si="51">IF(D62&gt;0,E62/$C$62/12,0)</f>
        <v>13.888888888888888</v>
      </c>
      <c r="F69" s="20">
        <f t="shared" si="51"/>
        <v>13.888888888888888</v>
      </c>
      <c r="G69" s="20">
        <f t="shared" si="51"/>
        <v>13.888888888888888</v>
      </c>
      <c r="H69" s="20">
        <f t="shared" si="51"/>
        <v>13.888888888888888</v>
      </c>
      <c r="I69" s="20">
        <f t="shared" si="51"/>
        <v>13.888888888888888</v>
      </c>
      <c r="J69" s="20">
        <f t="shared" si="51"/>
        <v>13.888888888888888</v>
      </c>
      <c r="K69" s="20">
        <f t="shared" si="51"/>
        <v>13.888888888888888</v>
      </c>
      <c r="L69" s="20">
        <f t="shared" si="51"/>
        <v>13.888888888888888</v>
      </c>
      <c r="M69" s="20">
        <f t="shared" si="51"/>
        <v>13.888888888888888</v>
      </c>
      <c r="N69" s="20">
        <f t="shared" si="51"/>
        <v>13.888888888888888</v>
      </c>
      <c r="O69" s="20">
        <f t="shared" si="51"/>
        <v>13.888888888888888</v>
      </c>
    </row>
    <row r="70" spans="1:16" s="10" customFormat="1" ht="14.4" x14ac:dyDescent="0.3">
      <c r="A70" s="99" t="s">
        <v>10</v>
      </c>
      <c r="B70" s="87" t="s">
        <v>37</v>
      </c>
      <c r="C70" s="122"/>
      <c r="D70" s="20">
        <f>IF(C63&gt;0,D63/$C$63/12,0)</f>
        <v>0</v>
      </c>
      <c r="E70" s="20">
        <f t="shared" ref="E70:O70" si="52">IF(D63=" ",E63/$C$63/12,0)</f>
        <v>0</v>
      </c>
      <c r="F70" s="20">
        <f t="shared" si="52"/>
        <v>0</v>
      </c>
      <c r="G70" s="20">
        <f t="shared" si="52"/>
        <v>0</v>
      </c>
      <c r="H70" s="20">
        <f t="shared" si="52"/>
        <v>0</v>
      </c>
      <c r="I70" s="20">
        <f t="shared" si="52"/>
        <v>0</v>
      </c>
      <c r="J70" s="20">
        <f t="shared" si="52"/>
        <v>0</v>
      </c>
      <c r="K70" s="20">
        <f t="shared" si="52"/>
        <v>0</v>
      </c>
      <c r="L70" s="20">
        <f t="shared" si="52"/>
        <v>0</v>
      </c>
      <c r="M70" s="20">
        <f t="shared" si="52"/>
        <v>0</v>
      </c>
      <c r="N70" s="20">
        <f t="shared" si="52"/>
        <v>0</v>
      </c>
      <c r="O70" s="20">
        <f t="shared" si="52"/>
        <v>0</v>
      </c>
    </row>
    <row r="71" spans="1:16" s="10" customFormat="1" ht="14.4" x14ac:dyDescent="0.3">
      <c r="A71" s="99" t="s">
        <v>15</v>
      </c>
      <c r="B71" s="87" t="s">
        <v>37</v>
      </c>
      <c r="C71" s="122"/>
      <c r="D71" s="20">
        <f>IF(C64&gt;0,D64/$C$64/12,0)</f>
        <v>0</v>
      </c>
      <c r="E71" s="20">
        <f t="shared" ref="E71:O71" si="53">IF(D64=" ",E64/$C$64/12,0)</f>
        <v>0</v>
      </c>
      <c r="F71" s="20">
        <f t="shared" si="53"/>
        <v>0</v>
      </c>
      <c r="G71" s="20">
        <f t="shared" si="53"/>
        <v>0</v>
      </c>
      <c r="H71" s="20">
        <f t="shared" si="53"/>
        <v>0</v>
      </c>
      <c r="I71" s="20">
        <f t="shared" si="53"/>
        <v>0</v>
      </c>
      <c r="J71" s="20">
        <f t="shared" si="53"/>
        <v>0</v>
      </c>
      <c r="K71" s="20">
        <f t="shared" si="53"/>
        <v>0</v>
      </c>
      <c r="L71" s="20">
        <f t="shared" si="53"/>
        <v>0</v>
      </c>
      <c r="M71" s="20">
        <f t="shared" si="53"/>
        <v>0</v>
      </c>
      <c r="N71" s="20">
        <f t="shared" si="53"/>
        <v>0</v>
      </c>
      <c r="O71" s="20">
        <f t="shared" si="53"/>
        <v>0</v>
      </c>
    </row>
    <row r="72" spans="1:16" s="10" customFormat="1" ht="14.4" x14ac:dyDescent="0.3">
      <c r="A72" s="138" t="s">
        <v>99</v>
      </c>
      <c r="B72" s="123" t="s">
        <v>37</v>
      </c>
      <c r="C72" s="124"/>
      <c r="D72" s="125">
        <f>IF(C65&gt;0,D65/$C$65/12,0)</f>
        <v>0</v>
      </c>
      <c r="E72" s="125">
        <f t="shared" ref="E72:O72" si="54">IF(D65=" ",E65/$C$65/12,0)</f>
        <v>0</v>
      </c>
      <c r="F72" s="125">
        <f t="shared" si="54"/>
        <v>0</v>
      </c>
      <c r="G72" s="125">
        <f t="shared" si="54"/>
        <v>0</v>
      </c>
      <c r="H72" s="125">
        <f t="shared" si="54"/>
        <v>0</v>
      </c>
      <c r="I72" s="125">
        <f t="shared" si="54"/>
        <v>0</v>
      </c>
      <c r="J72" s="125">
        <f t="shared" si="54"/>
        <v>0</v>
      </c>
      <c r="K72" s="125">
        <f t="shared" si="54"/>
        <v>0</v>
      </c>
      <c r="L72" s="125">
        <f t="shared" si="54"/>
        <v>0</v>
      </c>
      <c r="M72" s="125">
        <f t="shared" si="54"/>
        <v>0</v>
      </c>
      <c r="N72" s="125">
        <f t="shared" si="54"/>
        <v>0</v>
      </c>
      <c r="O72" s="125">
        <f t="shared" si="54"/>
        <v>0</v>
      </c>
    </row>
    <row r="73" spans="1:16" s="10" customFormat="1" ht="13.8" x14ac:dyDescent="0.3">
      <c r="A73" s="21"/>
      <c r="B73" s="87"/>
      <c r="C73" s="122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s="10" customFormat="1" ht="15.6" x14ac:dyDescent="0.3">
      <c r="A74" s="25"/>
      <c r="B74" s="50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7"/>
      <c r="O74" s="126" t="s">
        <v>68</v>
      </c>
    </row>
    <row r="75" spans="1:16" s="10" customFormat="1" ht="15.6" x14ac:dyDescent="0.3">
      <c r="A75" s="47" t="s">
        <v>93</v>
      </c>
      <c r="B75" s="48" t="s">
        <v>42</v>
      </c>
      <c r="C75" s="49"/>
      <c r="D75" s="128">
        <v>1</v>
      </c>
      <c r="E75" s="128">
        <v>2</v>
      </c>
      <c r="F75" s="128">
        <v>3</v>
      </c>
      <c r="G75" s="128">
        <v>4</v>
      </c>
      <c r="H75" s="128">
        <v>5</v>
      </c>
      <c r="I75" s="128">
        <v>6</v>
      </c>
      <c r="J75" s="128">
        <v>7</v>
      </c>
      <c r="K75" s="128">
        <v>8</v>
      </c>
      <c r="L75" s="128">
        <v>9</v>
      </c>
      <c r="M75" s="128">
        <v>10</v>
      </c>
      <c r="N75" s="128">
        <v>11</v>
      </c>
      <c r="O75" s="128">
        <v>12</v>
      </c>
    </row>
    <row r="76" spans="1:16" s="12" customFormat="1" ht="15.6" x14ac:dyDescent="0.3">
      <c r="A76" s="72" t="s">
        <v>81</v>
      </c>
      <c r="B76" s="73" t="s">
        <v>37</v>
      </c>
      <c r="C76" s="74"/>
      <c r="D76" s="74">
        <v>0</v>
      </c>
      <c r="E76" s="74">
        <f t="shared" ref="E76:M76" si="55">D115</f>
        <v>250.875</v>
      </c>
      <c r="F76" s="74">
        <f t="shared" si="55"/>
        <v>547.96875</v>
      </c>
      <c r="G76" s="74">
        <f t="shared" si="55"/>
        <v>-106.40781250000009</v>
      </c>
      <c r="H76" s="74">
        <f t="shared" si="55"/>
        <v>290.17179687499947</v>
      </c>
      <c r="I76" s="74">
        <f t="shared" si="55"/>
        <v>740.25538671874938</v>
      </c>
      <c r="J76" s="74">
        <f t="shared" si="55"/>
        <v>246.51815605468664</v>
      </c>
      <c r="K76" s="74">
        <f t="shared" si="55"/>
        <v>811.76906385742086</v>
      </c>
      <c r="L76" s="74">
        <f t="shared" si="55"/>
        <v>1438.9575170502917</v>
      </c>
      <c r="M76" s="74">
        <f t="shared" si="55"/>
        <v>1131.180392902806</v>
      </c>
      <c r="N76" s="74">
        <f t="shared" ref="N76:O76" si="56">M115</f>
        <v>1891.6894125479462</v>
      </c>
      <c r="O76" s="74">
        <f t="shared" si="56"/>
        <v>2723.8988831753427</v>
      </c>
    </row>
    <row r="77" spans="1:16" s="10" customFormat="1" ht="30" x14ac:dyDescent="0.3">
      <c r="A77" s="35" t="s">
        <v>82</v>
      </c>
      <c r="B77" s="54" t="s">
        <v>37</v>
      </c>
      <c r="C77" s="36"/>
      <c r="D77" s="37">
        <f>SUM(D78:D80)</f>
        <v>3625</v>
      </c>
      <c r="E77" s="37">
        <f t="shared" ref="E77:O77" si="57">SUM(E78:E80)</f>
        <v>3806.25</v>
      </c>
      <c r="F77" s="37">
        <f t="shared" si="57"/>
        <v>3996.5625</v>
      </c>
      <c r="G77" s="37">
        <f t="shared" si="57"/>
        <v>4196.390625</v>
      </c>
      <c r="H77" s="37">
        <f t="shared" si="57"/>
        <v>4406.2101562500011</v>
      </c>
      <c r="I77" s="37">
        <f t="shared" si="57"/>
        <v>4626.5206640625001</v>
      </c>
      <c r="J77" s="37">
        <f t="shared" si="57"/>
        <v>4857.8466972656252</v>
      </c>
      <c r="K77" s="37">
        <f t="shared" si="57"/>
        <v>5100.7390321289067</v>
      </c>
      <c r="L77" s="37">
        <f t="shared" si="57"/>
        <v>5355.7759837353515</v>
      </c>
      <c r="M77" s="37">
        <f t="shared" si="57"/>
        <v>5623.5647829221198</v>
      </c>
      <c r="N77" s="37">
        <f t="shared" si="57"/>
        <v>5904.7430220682254</v>
      </c>
      <c r="O77" s="37">
        <f t="shared" si="57"/>
        <v>6199.9801731716361</v>
      </c>
    </row>
    <row r="78" spans="1:16" s="10" customFormat="1" ht="14.4" x14ac:dyDescent="0.3">
      <c r="A78" s="109" t="s">
        <v>0</v>
      </c>
      <c r="B78" s="87" t="s">
        <v>37</v>
      </c>
      <c r="C78" s="22"/>
      <c r="D78" s="17">
        <f t="shared" ref="D78:O78" si="58">D5</f>
        <v>3625</v>
      </c>
      <c r="E78" s="17">
        <f t="shared" si="58"/>
        <v>3806.25</v>
      </c>
      <c r="F78" s="17">
        <f t="shared" si="58"/>
        <v>3996.5625</v>
      </c>
      <c r="G78" s="17">
        <f t="shared" si="58"/>
        <v>4196.390625</v>
      </c>
      <c r="H78" s="17">
        <f t="shared" si="58"/>
        <v>4406.2101562500011</v>
      </c>
      <c r="I78" s="17">
        <f t="shared" si="58"/>
        <v>4626.5206640625001</v>
      </c>
      <c r="J78" s="17">
        <f t="shared" si="58"/>
        <v>4857.8466972656252</v>
      </c>
      <c r="K78" s="17">
        <f t="shared" si="58"/>
        <v>5100.7390321289067</v>
      </c>
      <c r="L78" s="17">
        <f t="shared" si="58"/>
        <v>5355.7759837353515</v>
      </c>
      <c r="M78" s="17">
        <f t="shared" si="58"/>
        <v>5623.5647829221198</v>
      </c>
      <c r="N78" s="17">
        <f t="shared" si="58"/>
        <v>5904.7430220682254</v>
      </c>
      <c r="O78" s="17">
        <f t="shared" si="58"/>
        <v>6199.9801731716361</v>
      </c>
    </row>
    <row r="79" spans="1:16" s="10" customFormat="1" ht="14.4" x14ac:dyDescent="0.3">
      <c r="A79" s="109" t="s">
        <v>45</v>
      </c>
      <c r="B79" s="87" t="s">
        <v>37</v>
      </c>
      <c r="C79" s="22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9"/>
      <c r="O79" s="19"/>
    </row>
    <row r="80" spans="1:16" s="10" customFormat="1" ht="14.4" x14ac:dyDescent="0.3">
      <c r="A80" s="109" t="s">
        <v>15</v>
      </c>
      <c r="B80" s="87" t="s">
        <v>37</v>
      </c>
      <c r="C80" s="22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9"/>
      <c r="O80" s="19"/>
    </row>
    <row r="81" spans="1:15" s="10" customFormat="1" ht="30" x14ac:dyDescent="0.3">
      <c r="A81" s="35" t="s">
        <v>83</v>
      </c>
      <c r="B81" s="54" t="s">
        <v>37</v>
      </c>
      <c r="C81" s="36"/>
      <c r="D81" s="36">
        <f>SUM(D82:D92)</f>
        <v>3374.125</v>
      </c>
      <c r="E81" s="36">
        <f t="shared" ref="E81:O81" si="59">SUM(E82:E92)</f>
        <v>3509.15625</v>
      </c>
      <c r="F81" s="36">
        <f t="shared" si="59"/>
        <v>3650.9390625000001</v>
      </c>
      <c r="G81" s="36">
        <f t="shared" si="59"/>
        <v>3799.8110156250004</v>
      </c>
      <c r="H81" s="36">
        <f t="shared" si="59"/>
        <v>3956.1265664062512</v>
      </c>
      <c r="I81" s="36">
        <f t="shared" si="59"/>
        <v>4120.2578947265629</v>
      </c>
      <c r="J81" s="36">
        <f t="shared" si="59"/>
        <v>4292.5957894628909</v>
      </c>
      <c r="K81" s="36">
        <f t="shared" si="59"/>
        <v>4473.5505789360359</v>
      </c>
      <c r="L81" s="36">
        <f t="shared" si="59"/>
        <v>4663.5531078828371</v>
      </c>
      <c r="M81" s="36">
        <f t="shared" si="59"/>
        <v>4863.0557632769796</v>
      </c>
      <c r="N81" s="36">
        <f t="shared" si="59"/>
        <v>5072.5335514408289</v>
      </c>
      <c r="O81" s="36">
        <f t="shared" si="59"/>
        <v>5292.4852290128692</v>
      </c>
    </row>
    <row r="82" spans="1:15" s="10" customFormat="1" ht="14.4" x14ac:dyDescent="0.3">
      <c r="A82" s="110" t="s">
        <v>46</v>
      </c>
      <c r="B82" s="87" t="s">
        <v>37</v>
      </c>
      <c r="C82" s="22"/>
      <c r="D82" s="17">
        <f t="shared" ref="D82:O82" si="60">D23+D33+D37</f>
        <v>2196.25</v>
      </c>
      <c r="E82" s="17">
        <f t="shared" si="60"/>
        <v>2295.9375</v>
      </c>
      <c r="F82" s="17">
        <f t="shared" si="60"/>
        <v>2400.609375</v>
      </c>
      <c r="G82" s="17">
        <f t="shared" si="60"/>
        <v>2510.5148437500002</v>
      </c>
      <c r="H82" s="17">
        <f t="shared" si="60"/>
        <v>2625.915585937501</v>
      </c>
      <c r="I82" s="17">
        <f t="shared" si="60"/>
        <v>2747.0863652343751</v>
      </c>
      <c r="J82" s="17">
        <f t="shared" si="60"/>
        <v>2874.3156834960942</v>
      </c>
      <c r="K82" s="17">
        <f t="shared" si="60"/>
        <v>3007.906467670899</v>
      </c>
      <c r="L82" s="17">
        <f t="shared" si="60"/>
        <v>3148.1767910544436</v>
      </c>
      <c r="M82" s="17">
        <f t="shared" si="60"/>
        <v>3295.460630607166</v>
      </c>
      <c r="N82" s="17">
        <f t="shared" si="60"/>
        <v>3450.1086621375243</v>
      </c>
      <c r="O82" s="17">
        <f t="shared" si="60"/>
        <v>3612.4890952444002</v>
      </c>
    </row>
    <row r="83" spans="1:15" s="10" customFormat="1" ht="28.8" x14ac:dyDescent="0.3">
      <c r="A83" s="110" t="s">
        <v>55</v>
      </c>
      <c r="B83" s="87" t="s">
        <v>37</v>
      </c>
      <c r="C83" s="22"/>
      <c r="D83" s="17">
        <f t="shared" ref="D83:O83" si="61">SUM(D24:D26)</f>
        <v>362.5</v>
      </c>
      <c r="E83" s="17">
        <f t="shared" si="61"/>
        <v>380.625</v>
      </c>
      <c r="F83" s="17">
        <f t="shared" si="61"/>
        <v>399.65625</v>
      </c>
      <c r="G83" s="17">
        <f t="shared" si="61"/>
        <v>419.63906250000002</v>
      </c>
      <c r="H83" s="17">
        <f t="shared" si="61"/>
        <v>440.62101562500015</v>
      </c>
      <c r="I83" s="17">
        <f t="shared" si="61"/>
        <v>462.65206640625001</v>
      </c>
      <c r="J83" s="17">
        <f t="shared" si="61"/>
        <v>485.78466972656253</v>
      </c>
      <c r="K83" s="17">
        <f t="shared" si="61"/>
        <v>510.07390321289068</v>
      </c>
      <c r="L83" s="17">
        <f t="shared" si="61"/>
        <v>535.57759837353512</v>
      </c>
      <c r="M83" s="17">
        <f t="shared" si="61"/>
        <v>562.35647829221205</v>
      </c>
      <c r="N83" s="17">
        <f t="shared" si="61"/>
        <v>590.47430220682259</v>
      </c>
      <c r="O83" s="17">
        <f t="shared" si="61"/>
        <v>619.99801731716366</v>
      </c>
    </row>
    <row r="84" spans="1:15" s="10" customFormat="1" ht="14.4" x14ac:dyDescent="0.3">
      <c r="A84" s="110" t="s">
        <v>47</v>
      </c>
      <c r="B84" s="87" t="s">
        <v>37</v>
      </c>
      <c r="C84" s="22"/>
      <c r="D84" s="17">
        <f>D38</f>
        <v>200</v>
      </c>
      <c r="E84" s="17">
        <f t="shared" ref="E84:O84" si="62">E38</f>
        <v>200</v>
      </c>
      <c r="F84" s="17">
        <f t="shared" si="62"/>
        <v>200</v>
      </c>
      <c r="G84" s="17">
        <f t="shared" si="62"/>
        <v>200</v>
      </c>
      <c r="H84" s="17">
        <f t="shared" si="62"/>
        <v>200</v>
      </c>
      <c r="I84" s="17">
        <f t="shared" si="62"/>
        <v>200</v>
      </c>
      <c r="J84" s="17">
        <f t="shared" si="62"/>
        <v>200</v>
      </c>
      <c r="K84" s="17">
        <f t="shared" si="62"/>
        <v>200</v>
      </c>
      <c r="L84" s="17">
        <f t="shared" si="62"/>
        <v>200</v>
      </c>
      <c r="M84" s="17">
        <f t="shared" si="62"/>
        <v>200</v>
      </c>
      <c r="N84" s="17">
        <f t="shared" si="62"/>
        <v>200</v>
      </c>
      <c r="O84" s="17">
        <f t="shared" si="62"/>
        <v>200</v>
      </c>
    </row>
    <row r="85" spans="1:15" s="10" customFormat="1" ht="14.4" x14ac:dyDescent="0.3">
      <c r="A85" s="110" t="s">
        <v>48</v>
      </c>
      <c r="B85" s="87" t="s">
        <v>37</v>
      </c>
      <c r="C85" s="22"/>
      <c r="D85" s="17">
        <f t="shared" ref="D85:O85" si="63">D30</f>
        <v>160</v>
      </c>
      <c r="E85" s="17">
        <f t="shared" si="63"/>
        <v>160</v>
      </c>
      <c r="F85" s="17">
        <f t="shared" si="63"/>
        <v>160</v>
      </c>
      <c r="G85" s="17">
        <f t="shared" si="63"/>
        <v>160</v>
      </c>
      <c r="H85" s="17">
        <f t="shared" si="63"/>
        <v>160</v>
      </c>
      <c r="I85" s="17">
        <f t="shared" si="63"/>
        <v>160</v>
      </c>
      <c r="J85" s="17">
        <f t="shared" si="63"/>
        <v>160</v>
      </c>
      <c r="K85" s="17">
        <f t="shared" si="63"/>
        <v>160</v>
      </c>
      <c r="L85" s="17">
        <f t="shared" si="63"/>
        <v>160</v>
      </c>
      <c r="M85" s="17">
        <f t="shared" si="63"/>
        <v>160</v>
      </c>
      <c r="N85" s="17">
        <f t="shared" si="63"/>
        <v>160</v>
      </c>
      <c r="O85" s="17">
        <f t="shared" si="63"/>
        <v>160</v>
      </c>
    </row>
    <row r="86" spans="1:15" s="10" customFormat="1" ht="14.4" x14ac:dyDescent="0.3">
      <c r="A86" s="110" t="s">
        <v>30</v>
      </c>
      <c r="B86" s="87" t="s">
        <v>37</v>
      </c>
      <c r="C86" s="22"/>
      <c r="D86" s="17">
        <f t="shared" ref="D86:O86" si="64">D39</f>
        <v>181.25</v>
      </c>
      <c r="E86" s="17">
        <f t="shared" si="64"/>
        <v>190.3125</v>
      </c>
      <c r="F86" s="17">
        <f t="shared" si="64"/>
        <v>199.828125</v>
      </c>
      <c r="G86" s="17">
        <f t="shared" si="64"/>
        <v>209.81953125000001</v>
      </c>
      <c r="H86" s="17">
        <f t="shared" si="64"/>
        <v>220.31050781250008</v>
      </c>
      <c r="I86" s="17">
        <f t="shared" si="64"/>
        <v>231.32603320312501</v>
      </c>
      <c r="J86" s="17">
        <f t="shared" si="64"/>
        <v>242.89233486328126</v>
      </c>
      <c r="K86" s="17">
        <f t="shared" si="64"/>
        <v>255.03695160644534</v>
      </c>
      <c r="L86" s="17">
        <f t="shared" si="64"/>
        <v>267.78879918676756</v>
      </c>
      <c r="M86" s="17">
        <f t="shared" si="64"/>
        <v>281.17823914610602</v>
      </c>
      <c r="N86" s="17">
        <f t="shared" si="64"/>
        <v>295.23715110341129</v>
      </c>
      <c r="O86" s="17">
        <f t="shared" si="64"/>
        <v>309.99900865858183</v>
      </c>
    </row>
    <row r="87" spans="1:15" s="10" customFormat="1" ht="14.4" x14ac:dyDescent="0.3">
      <c r="A87" s="110" t="s">
        <v>49</v>
      </c>
      <c r="B87" s="87" t="s">
        <v>37</v>
      </c>
      <c r="C87" s="22"/>
      <c r="D87" s="17">
        <f t="shared" ref="D87:O87" si="65">SUM(D40:D44)</f>
        <v>163.125</v>
      </c>
      <c r="E87" s="17">
        <f t="shared" si="65"/>
        <v>171.28125</v>
      </c>
      <c r="F87" s="17">
        <f t="shared" si="65"/>
        <v>179.84531250000001</v>
      </c>
      <c r="G87" s="17">
        <f t="shared" si="65"/>
        <v>188.83757812499999</v>
      </c>
      <c r="H87" s="17">
        <f t="shared" si="65"/>
        <v>198.27945703125005</v>
      </c>
      <c r="I87" s="17">
        <f t="shared" si="65"/>
        <v>208.1934298828125</v>
      </c>
      <c r="J87" s="17">
        <f t="shared" si="65"/>
        <v>218.60310137695313</v>
      </c>
      <c r="K87" s="17">
        <f t="shared" si="65"/>
        <v>229.53325644580079</v>
      </c>
      <c r="L87" s="17">
        <f t="shared" si="65"/>
        <v>241.00991926809081</v>
      </c>
      <c r="M87" s="17">
        <f t="shared" si="65"/>
        <v>253.06041523149537</v>
      </c>
      <c r="N87" s="17">
        <f t="shared" si="65"/>
        <v>265.71343599307011</v>
      </c>
      <c r="O87" s="17">
        <f t="shared" si="65"/>
        <v>278.99910779272363</v>
      </c>
    </row>
    <row r="88" spans="1:15" s="10" customFormat="1" ht="14.4" x14ac:dyDescent="0.3">
      <c r="A88" s="110" t="s">
        <v>65</v>
      </c>
      <c r="B88" s="87" t="s">
        <v>37</v>
      </c>
      <c r="C88" s="22"/>
      <c r="D88" s="20">
        <f>D52</f>
        <v>111</v>
      </c>
      <c r="E88" s="20">
        <f t="shared" ref="E88:O88" si="66">E52</f>
        <v>111</v>
      </c>
      <c r="F88" s="20">
        <f t="shared" si="66"/>
        <v>111</v>
      </c>
      <c r="G88" s="20">
        <f t="shared" si="66"/>
        <v>111</v>
      </c>
      <c r="H88" s="20">
        <f t="shared" si="66"/>
        <v>111</v>
      </c>
      <c r="I88" s="20">
        <f t="shared" si="66"/>
        <v>111</v>
      </c>
      <c r="J88" s="20">
        <f t="shared" si="66"/>
        <v>111</v>
      </c>
      <c r="K88" s="20">
        <f t="shared" si="66"/>
        <v>111</v>
      </c>
      <c r="L88" s="20">
        <f t="shared" si="66"/>
        <v>111</v>
      </c>
      <c r="M88" s="20">
        <f t="shared" si="66"/>
        <v>111</v>
      </c>
      <c r="N88" s="20">
        <f t="shared" si="66"/>
        <v>111</v>
      </c>
      <c r="O88" s="20">
        <f t="shared" si="66"/>
        <v>111</v>
      </c>
    </row>
    <row r="89" spans="1:15" s="10" customFormat="1" ht="14.4" x14ac:dyDescent="0.3">
      <c r="A89" s="110" t="s">
        <v>70</v>
      </c>
      <c r="B89" s="87" t="s">
        <v>37</v>
      </c>
      <c r="C89" s="22"/>
      <c r="D89" s="20">
        <f>D49</f>
        <v>0</v>
      </c>
      <c r="E89" s="20">
        <f t="shared" ref="E89:O89" si="67">E49</f>
        <v>0</v>
      </c>
      <c r="F89" s="20">
        <f t="shared" si="67"/>
        <v>0</v>
      </c>
      <c r="G89" s="20">
        <f t="shared" si="67"/>
        <v>0</v>
      </c>
      <c r="H89" s="20">
        <f t="shared" si="67"/>
        <v>0</v>
      </c>
      <c r="I89" s="20">
        <f t="shared" si="67"/>
        <v>0</v>
      </c>
      <c r="J89" s="20">
        <f t="shared" si="67"/>
        <v>0</v>
      </c>
      <c r="K89" s="20">
        <f t="shared" si="67"/>
        <v>0</v>
      </c>
      <c r="L89" s="20">
        <f t="shared" si="67"/>
        <v>0</v>
      </c>
      <c r="M89" s="20">
        <f t="shared" si="67"/>
        <v>0</v>
      </c>
      <c r="N89" s="20">
        <f t="shared" si="67"/>
        <v>0</v>
      </c>
      <c r="O89" s="20">
        <f t="shared" si="67"/>
        <v>0</v>
      </c>
    </row>
    <row r="90" spans="1:15" s="10" customFormat="1" ht="14.4" x14ac:dyDescent="0.3">
      <c r="A90" s="110" t="s">
        <v>71</v>
      </c>
      <c r="B90" s="87" t="s">
        <v>37</v>
      </c>
      <c r="C90" s="22"/>
      <c r="D90" s="20">
        <f>SUM(D50:D51)</f>
        <v>0</v>
      </c>
      <c r="E90" s="20">
        <f t="shared" ref="E90:O90" si="68">SUM(E50:E51)</f>
        <v>0</v>
      </c>
      <c r="F90" s="20">
        <f t="shared" si="68"/>
        <v>0</v>
      </c>
      <c r="G90" s="20">
        <f t="shared" si="68"/>
        <v>0</v>
      </c>
      <c r="H90" s="20">
        <f t="shared" si="68"/>
        <v>0</v>
      </c>
      <c r="I90" s="20">
        <f t="shared" si="68"/>
        <v>0</v>
      </c>
      <c r="J90" s="20">
        <f t="shared" si="68"/>
        <v>0</v>
      </c>
      <c r="K90" s="20">
        <f t="shared" si="68"/>
        <v>0</v>
      </c>
      <c r="L90" s="20">
        <f t="shared" si="68"/>
        <v>0</v>
      </c>
      <c r="M90" s="20">
        <f t="shared" si="68"/>
        <v>0</v>
      </c>
      <c r="N90" s="20">
        <f t="shared" si="68"/>
        <v>0</v>
      </c>
      <c r="O90" s="20">
        <f t="shared" si="68"/>
        <v>0</v>
      </c>
    </row>
    <row r="91" spans="1:15" s="10" customFormat="1" ht="14.4" x14ac:dyDescent="0.3">
      <c r="A91" s="110" t="s">
        <v>15</v>
      </c>
      <c r="B91" s="87" t="s">
        <v>37</v>
      </c>
      <c r="C91" s="22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9"/>
      <c r="O91" s="19"/>
    </row>
    <row r="92" spans="1:15" s="10" customFormat="1" ht="14.4" x14ac:dyDescent="0.3">
      <c r="A92" s="110" t="s">
        <v>15</v>
      </c>
      <c r="B92" s="87" t="s">
        <v>37</v>
      </c>
      <c r="C92" s="22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9"/>
      <c r="O92" s="19"/>
    </row>
    <row r="93" spans="1:15" s="10" customFormat="1" ht="31.2" x14ac:dyDescent="0.3">
      <c r="A93" s="133" t="s">
        <v>91</v>
      </c>
      <c r="B93" s="83" t="s">
        <v>37</v>
      </c>
      <c r="C93" s="84"/>
      <c r="D93" s="84">
        <f>D77-D81</f>
        <v>250.875</v>
      </c>
      <c r="E93" s="84">
        <f t="shared" ref="E93:O93" si="69">E77-E81</f>
        <v>297.09375</v>
      </c>
      <c r="F93" s="84">
        <f t="shared" si="69"/>
        <v>345.62343749999991</v>
      </c>
      <c r="G93" s="84">
        <f t="shared" si="69"/>
        <v>396.57960937499956</v>
      </c>
      <c r="H93" s="84">
        <f t="shared" si="69"/>
        <v>450.08358984374991</v>
      </c>
      <c r="I93" s="84">
        <f t="shared" si="69"/>
        <v>506.26276933593726</v>
      </c>
      <c r="J93" s="84">
        <f t="shared" si="69"/>
        <v>565.25090780273422</v>
      </c>
      <c r="K93" s="84">
        <f t="shared" si="69"/>
        <v>627.18845319287084</v>
      </c>
      <c r="L93" s="84">
        <f t="shared" si="69"/>
        <v>692.22287585251433</v>
      </c>
      <c r="M93" s="84">
        <f t="shared" si="69"/>
        <v>760.50901964514014</v>
      </c>
      <c r="N93" s="84">
        <f t="shared" si="69"/>
        <v>832.20947062739651</v>
      </c>
      <c r="O93" s="84">
        <f t="shared" si="69"/>
        <v>907.49494415876688</v>
      </c>
    </row>
    <row r="94" spans="1:15" s="10" customFormat="1" ht="30" x14ac:dyDescent="0.3">
      <c r="A94" s="39" t="s">
        <v>84</v>
      </c>
      <c r="B94" s="54" t="s">
        <v>37</v>
      </c>
      <c r="C94" s="37"/>
      <c r="D94" s="37">
        <f>SUM(D95:D97)</f>
        <v>0</v>
      </c>
      <c r="E94" s="37">
        <f t="shared" ref="E94:O94" si="70">SUM(E95:E97)</f>
        <v>0</v>
      </c>
      <c r="F94" s="37">
        <f t="shared" si="70"/>
        <v>0</v>
      </c>
      <c r="G94" s="37">
        <f t="shared" si="70"/>
        <v>0</v>
      </c>
      <c r="H94" s="37">
        <f t="shared" si="70"/>
        <v>0</v>
      </c>
      <c r="I94" s="37">
        <f t="shared" si="70"/>
        <v>0</v>
      </c>
      <c r="J94" s="37">
        <f t="shared" si="70"/>
        <v>0</v>
      </c>
      <c r="K94" s="37">
        <f t="shared" si="70"/>
        <v>0</v>
      </c>
      <c r="L94" s="37">
        <f t="shared" si="70"/>
        <v>0</v>
      </c>
      <c r="M94" s="37">
        <f t="shared" si="70"/>
        <v>0</v>
      </c>
      <c r="N94" s="37">
        <f t="shared" si="70"/>
        <v>0</v>
      </c>
      <c r="O94" s="37">
        <f t="shared" si="70"/>
        <v>0</v>
      </c>
    </row>
    <row r="95" spans="1:15" s="10" customFormat="1" ht="14.4" x14ac:dyDescent="0.3">
      <c r="A95" s="99" t="s">
        <v>50</v>
      </c>
      <c r="B95" s="87" t="s">
        <v>37</v>
      </c>
      <c r="C95" s="17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9"/>
    </row>
    <row r="96" spans="1:15" s="10" customFormat="1" ht="14.4" x14ac:dyDescent="0.3">
      <c r="A96" s="99" t="s">
        <v>15</v>
      </c>
      <c r="B96" s="87" t="s">
        <v>37</v>
      </c>
      <c r="C96" s="17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9"/>
      <c r="O96" s="19"/>
    </row>
    <row r="97" spans="1:15" s="10" customFormat="1" ht="14.4" x14ac:dyDescent="0.3">
      <c r="A97" s="99" t="s">
        <v>15</v>
      </c>
      <c r="B97" s="87" t="s">
        <v>37</v>
      </c>
      <c r="C97" s="17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9"/>
      <c r="O97" s="19"/>
    </row>
    <row r="98" spans="1:15" s="10" customFormat="1" ht="30" x14ac:dyDescent="0.3">
      <c r="A98" s="39" t="s">
        <v>85</v>
      </c>
      <c r="B98" s="54" t="s">
        <v>37</v>
      </c>
      <c r="C98" s="37"/>
      <c r="D98" s="37">
        <f>SUM(D99:D101)</f>
        <v>3000</v>
      </c>
      <c r="E98" s="37">
        <f t="shared" ref="E98:O98" si="71">SUM(E99:E101)</f>
        <v>0</v>
      </c>
      <c r="F98" s="37">
        <f t="shared" si="71"/>
        <v>0</v>
      </c>
      <c r="G98" s="37">
        <f t="shared" si="71"/>
        <v>0</v>
      </c>
      <c r="H98" s="37">
        <f t="shared" si="71"/>
        <v>0</v>
      </c>
      <c r="I98" s="37">
        <f t="shared" si="71"/>
        <v>0</v>
      </c>
      <c r="J98" s="37">
        <f t="shared" si="71"/>
        <v>0</v>
      </c>
      <c r="K98" s="37">
        <f t="shared" si="71"/>
        <v>0</v>
      </c>
      <c r="L98" s="37">
        <f t="shared" si="71"/>
        <v>0</v>
      </c>
      <c r="M98" s="37">
        <f t="shared" si="71"/>
        <v>0</v>
      </c>
      <c r="N98" s="37">
        <f t="shared" si="71"/>
        <v>0</v>
      </c>
      <c r="O98" s="37">
        <f t="shared" si="71"/>
        <v>0</v>
      </c>
    </row>
    <row r="99" spans="1:15" s="10" customFormat="1" ht="14.4" x14ac:dyDescent="0.3">
      <c r="A99" s="99" t="s">
        <v>51</v>
      </c>
      <c r="B99" s="87" t="s">
        <v>37</v>
      </c>
      <c r="C99" s="17"/>
      <c r="D99" s="18">
        <v>3000</v>
      </c>
      <c r="E99" s="18"/>
      <c r="F99" s="18"/>
      <c r="G99" s="18"/>
      <c r="H99" s="18"/>
      <c r="I99" s="18"/>
      <c r="J99" s="18"/>
      <c r="K99" s="18"/>
      <c r="L99" s="18"/>
      <c r="M99" s="18"/>
      <c r="N99" s="19"/>
      <c r="O99" s="19"/>
    </row>
    <row r="100" spans="1:15" s="10" customFormat="1" ht="14.4" x14ac:dyDescent="0.3">
      <c r="A100" s="99" t="s">
        <v>15</v>
      </c>
      <c r="B100" s="87" t="s">
        <v>37</v>
      </c>
      <c r="C100" s="17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9"/>
      <c r="O100" s="19"/>
    </row>
    <row r="101" spans="1:15" s="10" customFormat="1" ht="14.4" x14ac:dyDescent="0.3">
      <c r="A101" s="99" t="s">
        <v>15</v>
      </c>
      <c r="B101" s="87" t="s">
        <v>37</v>
      </c>
      <c r="C101" s="17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9"/>
      <c r="O101" s="19"/>
    </row>
    <row r="102" spans="1:15" s="10" customFormat="1" ht="31.2" x14ac:dyDescent="0.3">
      <c r="A102" s="133" t="s">
        <v>92</v>
      </c>
      <c r="B102" s="83" t="s">
        <v>37</v>
      </c>
      <c r="C102" s="84"/>
      <c r="D102" s="84">
        <f>D94-D98</f>
        <v>-3000</v>
      </c>
      <c r="E102" s="84"/>
      <c r="F102" s="84"/>
      <c r="G102" s="84"/>
      <c r="H102" s="84"/>
      <c r="I102" s="84"/>
      <c r="J102" s="84"/>
      <c r="K102" s="84"/>
      <c r="L102" s="84"/>
      <c r="M102" s="84"/>
      <c r="N102" s="85"/>
      <c r="O102" s="85"/>
    </row>
    <row r="103" spans="1:15" s="10" customFormat="1" ht="15" x14ac:dyDescent="0.3">
      <c r="A103" s="38" t="s">
        <v>86</v>
      </c>
      <c r="B103" s="54" t="s">
        <v>37</v>
      </c>
      <c r="C103" s="37"/>
      <c r="D103" s="37">
        <f>SUM(D104:D107)</f>
        <v>3000</v>
      </c>
      <c r="E103" s="37">
        <f t="shared" ref="E103:O103" si="72">SUM(E104:E107)</f>
        <v>0</v>
      </c>
      <c r="F103" s="37">
        <f t="shared" si="72"/>
        <v>0</v>
      </c>
      <c r="G103" s="37">
        <f t="shared" si="72"/>
        <v>0</v>
      </c>
      <c r="H103" s="37">
        <f t="shared" si="72"/>
        <v>0</v>
      </c>
      <c r="I103" s="37">
        <f t="shared" si="72"/>
        <v>0</v>
      </c>
      <c r="J103" s="37">
        <f t="shared" si="72"/>
        <v>0</v>
      </c>
      <c r="K103" s="37">
        <f t="shared" si="72"/>
        <v>0</v>
      </c>
      <c r="L103" s="37">
        <f t="shared" si="72"/>
        <v>0</v>
      </c>
      <c r="M103" s="37">
        <f t="shared" si="72"/>
        <v>0</v>
      </c>
      <c r="N103" s="37">
        <f t="shared" si="72"/>
        <v>0</v>
      </c>
      <c r="O103" s="37">
        <f t="shared" si="72"/>
        <v>0</v>
      </c>
    </row>
    <row r="104" spans="1:15" s="10" customFormat="1" ht="14.4" x14ac:dyDescent="0.3">
      <c r="A104" s="111" t="s">
        <v>52</v>
      </c>
      <c r="B104" s="87" t="s">
        <v>37</v>
      </c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9"/>
      <c r="O104" s="19"/>
    </row>
    <row r="105" spans="1:15" s="10" customFormat="1" ht="14.4" x14ac:dyDescent="0.3">
      <c r="A105" s="111" t="s">
        <v>54</v>
      </c>
      <c r="B105" s="87" t="s">
        <v>37</v>
      </c>
      <c r="C105" s="17"/>
      <c r="D105" s="18">
        <v>3000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9"/>
      <c r="O105" s="19"/>
    </row>
    <row r="106" spans="1:15" s="10" customFormat="1" ht="14.4" x14ac:dyDescent="0.3">
      <c r="A106" s="99" t="s">
        <v>15</v>
      </c>
      <c r="B106" s="87" t="s">
        <v>37</v>
      </c>
      <c r="C106" s="17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9"/>
      <c r="O106" s="19"/>
    </row>
    <row r="107" spans="1:15" s="10" customFormat="1" ht="14.4" x14ac:dyDescent="0.3">
      <c r="A107" s="99" t="s">
        <v>15</v>
      </c>
      <c r="B107" s="87" t="s">
        <v>37</v>
      </c>
      <c r="C107" s="17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9"/>
      <c r="O107" s="19"/>
    </row>
    <row r="108" spans="1:15" s="10" customFormat="1" ht="15" x14ac:dyDescent="0.3">
      <c r="A108" s="38" t="s">
        <v>90</v>
      </c>
      <c r="B108" s="54" t="s">
        <v>37</v>
      </c>
      <c r="C108" s="37"/>
      <c r="D108" s="37">
        <f>SUM(D109:D112)</f>
        <v>0</v>
      </c>
      <c r="E108" s="37">
        <f t="shared" ref="E108:O108" si="73">SUM(E109:E112)</f>
        <v>0</v>
      </c>
      <c r="F108" s="37">
        <f t="shared" si="73"/>
        <v>1000</v>
      </c>
      <c r="G108" s="37">
        <f t="shared" si="73"/>
        <v>0</v>
      </c>
      <c r="H108" s="37">
        <f t="shared" si="73"/>
        <v>0</v>
      </c>
      <c r="I108" s="37">
        <f t="shared" si="73"/>
        <v>1000</v>
      </c>
      <c r="J108" s="37">
        <f t="shared" si="73"/>
        <v>0</v>
      </c>
      <c r="K108" s="37">
        <f t="shared" si="73"/>
        <v>0</v>
      </c>
      <c r="L108" s="37">
        <f t="shared" si="73"/>
        <v>1000</v>
      </c>
      <c r="M108" s="37">
        <f t="shared" si="73"/>
        <v>0</v>
      </c>
      <c r="N108" s="37">
        <f t="shared" si="73"/>
        <v>0</v>
      </c>
      <c r="O108" s="37">
        <f t="shared" si="73"/>
        <v>1000</v>
      </c>
    </row>
    <row r="109" spans="1:15" s="10" customFormat="1" ht="14.4" x14ac:dyDescent="0.3">
      <c r="A109" s="99" t="s">
        <v>53</v>
      </c>
      <c r="B109" s="87" t="s">
        <v>37</v>
      </c>
      <c r="C109" s="17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9"/>
      <c r="O109" s="19"/>
    </row>
    <row r="110" spans="1:15" s="10" customFormat="1" ht="14.4" x14ac:dyDescent="0.3">
      <c r="A110" s="99" t="s">
        <v>57</v>
      </c>
      <c r="B110" s="87" t="s">
        <v>37</v>
      </c>
      <c r="C110" s="17"/>
      <c r="D110" s="18"/>
      <c r="E110" s="18"/>
      <c r="F110" s="18">
        <v>1000</v>
      </c>
      <c r="G110" s="18"/>
      <c r="H110" s="18"/>
      <c r="I110" s="18">
        <v>1000</v>
      </c>
      <c r="J110" s="18"/>
      <c r="K110" s="18"/>
      <c r="L110" s="18">
        <v>1000</v>
      </c>
      <c r="M110" s="18"/>
      <c r="N110" s="19"/>
      <c r="O110" s="19">
        <v>1000</v>
      </c>
    </row>
    <row r="111" spans="1:15" s="10" customFormat="1" ht="14.4" x14ac:dyDescent="0.3">
      <c r="A111" s="99" t="s">
        <v>15</v>
      </c>
      <c r="B111" s="87" t="s">
        <v>37</v>
      </c>
      <c r="C111" s="17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9"/>
    </row>
    <row r="112" spans="1:15" s="10" customFormat="1" ht="14.4" x14ac:dyDescent="0.3">
      <c r="A112" s="99" t="s">
        <v>15</v>
      </c>
      <c r="B112" s="87" t="s">
        <v>37</v>
      </c>
      <c r="C112" s="17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9"/>
    </row>
    <row r="113" spans="1:22" s="10" customFormat="1" ht="31.2" x14ac:dyDescent="0.3">
      <c r="A113" s="133" t="s">
        <v>87</v>
      </c>
      <c r="B113" s="83" t="s">
        <v>37</v>
      </c>
      <c r="C113" s="84"/>
      <c r="D113" s="84">
        <f>D103-D108</f>
        <v>3000</v>
      </c>
      <c r="E113" s="84">
        <f t="shared" ref="E113:O113" si="74">E103-E108</f>
        <v>0</v>
      </c>
      <c r="F113" s="84">
        <f t="shared" si="74"/>
        <v>-1000</v>
      </c>
      <c r="G113" s="84">
        <f t="shared" si="74"/>
        <v>0</v>
      </c>
      <c r="H113" s="84">
        <f t="shared" si="74"/>
        <v>0</v>
      </c>
      <c r="I113" s="84">
        <f t="shared" si="74"/>
        <v>-1000</v>
      </c>
      <c r="J113" s="84">
        <f t="shared" si="74"/>
        <v>0</v>
      </c>
      <c r="K113" s="84">
        <f t="shared" si="74"/>
        <v>0</v>
      </c>
      <c r="L113" s="84">
        <f t="shared" si="74"/>
        <v>-1000</v>
      </c>
      <c r="M113" s="84">
        <f t="shared" si="74"/>
        <v>0</v>
      </c>
      <c r="N113" s="84">
        <f t="shared" si="74"/>
        <v>0</v>
      </c>
      <c r="O113" s="84">
        <f t="shared" si="74"/>
        <v>-1000</v>
      </c>
    </row>
    <row r="114" spans="1:22" s="10" customFormat="1" ht="31.2" x14ac:dyDescent="0.3">
      <c r="A114" s="75" t="s">
        <v>88</v>
      </c>
      <c r="B114" s="73" t="s">
        <v>37</v>
      </c>
      <c r="C114" s="74"/>
      <c r="D114" s="74">
        <f>D93+D102+D113</f>
        <v>250.875</v>
      </c>
      <c r="E114" s="74">
        <f t="shared" ref="E114:O114" si="75">E93+E102+E113</f>
        <v>297.09375</v>
      </c>
      <c r="F114" s="74">
        <f t="shared" si="75"/>
        <v>-654.37656250000009</v>
      </c>
      <c r="G114" s="74">
        <f t="shared" si="75"/>
        <v>396.57960937499956</v>
      </c>
      <c r="H114" s="74">
        <f t="shared" si="75"/>
        <v>450.08358984374991</v>
      </c>
      <c r="I114" s="74">
        <f t="shared" si="75"/>
        <v>-493.73723066406274</v>
      </c>
      <c r="J114" s="74">
        <f t="shared" si="75"/>
        <v>565.25090780273422</v>
      </c>
      <c r="K114" s="74">
        <f t="shared" si="75"/>
        <v>627.18845319287084</v>
      </c>
      <c r="L114" s="74">
        <f t="shared" si="75"/>
        <v>-307.77712414748567</v>
      </c>
      <c r="M114" s="74">
        <f t="shared" si="75"/>
        <v>760.50901964514014</v>
      </c>
      <c r="N114" s="74">
        <f t="shared" si="75"/>
        <v>832.20947062739651</v>
      </c>
      <c r="O114" s="74">
        <f t="shared" si="75"/>
        <v>-92.505055841233116</v>
      </c>
    </row>
    <row r="115" spans="1:22" s="10" customFormat="1" ht="32.4" customHeight="1" x14ac:dyDescent="0.3">
      <c r="A115" s="76" t="s">
        <v>89</v>
      </c>
      <c r="B115" s="77" t="s">
        <v>37</v>
      </c>
      <c r="C115" s="78"/>
      <c r="D115" s="78">
        <f>D76+D114</f>
        <v>250.875</v>
      </c>
      <c r="E115" s="78">
        <f t="shared" ref="E115:O115" si="76">E76+E114</f>
        <v>547.96875</v>
      </c>
      <c r="F115" s="78">
        <f t="shared" si="76"/>
        <v>-106.40781250000009</v>
      </c>
      <c r="G115" s="78">
        <f t="shared" si="76"/>
        <v>290.17179687499947</v>
      </c>
      <c r="H115" s="78">
        <f t="shared" si="76"/>
        <v>740.25538671874938</v>
      </c>
      <c r="I115" s="78">
        <f t="shared" si="76"/>
        <v>246.51815605468664</v>
      </c>
      <c r="J115" s="78">
        <f t="shared" si="76"/>
        <v>811.76906385742086</v>
      </c>
      <c r="K115" s="78">
        <f t="shared" si="76"/>
        <v>1438.9575170502917</v>
      </c>
      <c r="L115" s="78">
        <f t="shared" si="76"/>
        <v>1131.180392902806</v>
      </c>
      <c r="M115" s="78">
        <f t="shared" si="76"/>
        <v>1891.6894125479462</v>
      </c>
      <c r="N115" s="78">
        <f t="shared" si="76"/>
        <v>2723.8988831753427</v>
      </c>
      <c r="O115" s="78">
        <f t="shared" si="76"/>
        <v>2631.3938273341096</v>
      </c>
      <c r="P115" s="139" t="s">
        <v>100</v>
      </c>
      <c r="Q115" s="140"/>
      <c r="R115" s="140"/>
      <c r="S115" s="140"/>
      <c r="T115" s="140"/>
      <c r="U115" s="140"/>
      <c r="V115" s="141"/>
    </row>
    <row r="116" spans="1:22" s="10" customFormat="1" ht="14.4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40"/>
      <c r="R116" s="40"/>
      <c r="S116" s="40"/>
      <c r="T116" s="40"/>
      <c r="U116" s="40"/>
      <c r="V116" s="41"/>
    </row>
    <row r="117" spans="1:22" s="12" customFormat="1" ht="15.6" x14ac:dyDescent="0.3">
      <c r="A117" s="42"/>
      <c r="B117" s="55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126" t="s">
        <v>68</v>
      </c>
      <c r="P117" s="44"/>
      <c r="Q117" s="45"/>
      <c r="R117" s="45"/>
      <c r="S117" s="45"/>
      <c r="T117" s="45"/>
      <c r="U117" s="45"/>
      <c r="V117" s="46"/>
    </row>
    <row r="118" spans="1:22" s="10" customFormat="1" ht="15.6" x14ac:dyDescent="0.3">
      <c r="A118" s="56" t="s">
        <v>64</v>
      </c>
      <c r="B118" s="57" t="s">
        <v>42</v>
      </c>
      <c r="C118" s="57"/>
      <c r="D118" s="129">
        <v>1</v>
      </c>
      <c r="E118" s="129">
        <v>2</v>
      </c>
      <c r="F118" s="129">
        <v>3</v>
      </c>
      <c r="G118" s="129">
        <v>4</v>
      </c>
      <c r="H118" s="129">
        <v>5</v>
      </c>
      <c r="I118" s="129">
        <v>6</v>
      </c>
      <c r="J118" s="129">
        <v>7</v>
      </c>
      <c r="K118" s="129">
        <v>8</v>
      </c>
      <c r="L118" s="129">
        <v>9</v>
      </c>
      <c r="M118" s="129">
        <v>10</v>
      </c>
      <c r="N118" s="129">
        <v>11</v>
      </c>
      <c r="O118" s="129">
        <v>12</v>
      </c>
    </row>
    <row r="119" spans="1:22" s="10" customFormat="1" ht="15" x14ac:dyDescent="0.3">
      <c r="A119" s="58" t="s">
        <v>58</v>
      </c>
      <c r="B119" s="54" t="s">
        <v>37</v>
      </c>
      <c r="C119" s="37"/>
      <c r="D119" s="37">
        <f t="shared" ref="D119:O119" si="77">IF(D5&gt;0,(D29+D48)/(1-D22/D5),0)</f>
        <v>3066.9444444444448</v>
      </c>
      <c r="E119" s="37">
        <f t="shared" si="77"/>
        <v>3116.1408730158737</v>
      </c>
      <c r="F119" s="37">
        <f t="shared" si="77"/>
        <v>3167.7971230158737</v>
      </c>
      <c r="G119" s="37">
        <f t="shared" si="77"/>
        <v>3222.0361855158731</v>
      </c>
      <c r="H119" s="37">
        <f t="shared" si="77"/>
        <v>3278.9872011408747</v>
      </c>
      <c r="I119" s="37">
        <f t="shared" si="77"/>
        <v>3338.7857675471232</v>
      </c>
      <c r="J119" s="37">
        <f t="shared" si="77"/>
        <v>3401.5742622736871</v>
      </c>
      <c r="K119" s="37">
        <f t="shared" si="77"/>
        <v>3467.5021817365782</v>
      </c>
      <c r="L119" s="37">
        <f t="shared" si="77"/>
        <v>3536.7264971726117</v>
      </c>
      <c r="M119" s="37">
        <f t="shared" si="77"/>
        <v>3609.4120283804491</v>
      </c>
      <c r="N119" s="37">
        <f t="shared" si="77"/>
        <v>3685.7318361486773</v>
      </c>
      <c r="O119" s="37">
        <f t="shared" si="77"/>
        <v>3765.8676343053176</v>
      </c>
    </row>
    <row r="120" spans="1:22" s="10" customFormat="1" ht="15" x14ac:dyDescent="0.3">
      <c r="A120" s="58" t="s">
        <v>59</v>
      </c>
      <c r="B120" s="54" t="s">
        <v>60</v>
      </c>
      <c r="C120" s="37"/>
      <c r="D120" s="59">
        <f t="shared" ref="D120:O120" si="78">(D5-D119)/D5</f>
        <v>0.15394636015325661</v>
      </c>
      <c r="E120" s="59">
        <f t="shared" si="78"/>
        <v>0.18130945864935996</v>
      </c>
      <c r="F120" s="59">
        <f t="shared" si="78"/>
        <v>0.20736955245517275</v>
      </c>
      <c r="G120" s="59">
        <f t="shared" si="78"/>
        <v>0.23218868941308984</v>
      </c>
      <c r="H120" s="59">
        <f t="shared" si="78"/>
        <v>0.25582596270634389</v>
      </c>
      <c r="I120" s="59">
        <f t="shared" si="78"/>
        <v>0.27833765155706236</v>
      </c>
      <c r="J120" s="59">
        <f t="shared" si="78"/>
        <v>0.29977735522441284</v>
      </c>
      <c r="K120" s="59">
        <f t="shared" si="78"/>
        <v>0.32019612062188973</v>
      </c>
      <c r="L120" s="59">
        <f t="shared" si="78"/>
        <v>0.33964256385758229</v>
      </c>
      <c r="M120" s="59">
        <f t="shared" si="78"/>
        <v>0.35816298598681306</v>
      </c>
      <c r="N120" s="59">
        <f t="shared" si="78"/>
        <v>0.3758014832527472</v>
      </c>
      <c r="O120" s="59">
        <f t="shared" si="78"/>
        <v>0.39260005207744625</v>
      </c>
    </row>
    <row r="121" spans="1:22" s="10" customFormat="1" ht="15" x14ac:dyDescent="0.3">
      <c r="A121" s="60" t="s">
        <v>95</v>
      </c>
      <c r="B121" s="61" t="s">
        <v>61</v>
      </c>
      <c r="C121" s="62"/>
      <c r="D121" s="63">
        <f t="shared" ref="D121:O121" si="79">D119/D46</f>
        <v>10.012242121967809</v>
      </c>
      <c r="E121" s="63">
        <f t="shared" si="79"/>
        <v>8.839158202209882</v>
      </c>
      <c r="F121" s="63">
        <f t="shared" si="79"/>
        <v>7.8984063935956721</v>
      </c>
      <c r="G121" s="63">
        <f t="shared" si="79"/>
        <v>7.1280193128900997</v>
      </c>
      <c r="H121" s="63">
        <f t="shared" si="79"/>
        <v>6.4862618465024093</v>
      </c>
      <c r="I121" s="63">
        <f t="shared" si="79"/>
        <v>5.9439965975806954</v>
      </c>
      <c r="J121" s="63">
        <f t="shared" si="79"/>
        <v>5.480263787957421</v>
      </c>
      <c r="K121" s="63">
        <f t="shared" si="79"/>
        <v>5.0796001683160501</v>
      </c>
      <c r="L121" s="63">
        <f t="shared" si="79"/>
        <v>4.7303478447712468</v>
      </c>
      <c r="M121" s="63">
        <f t="shared" si="79"/>
        <v>4.4235513264322233</v>
      </c>
      <c r="N121" s="63">
        <f t="shared" si="79"/>
        <v>4.1522171801049002</v>
      </c>
      <c r="O121" s="63">
        <f t="shared" si="79"/>
        <v>3.9108044378243623</v>
      </c>
    </row>
    <row r="122" spans="1:22" s="10" customFormat="1" ht="13.8" x14ac:dyDescent="0.3">
      <c r="A122" s="11"/>
      <c r="B122" s="6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22" s="10" customFormat="1" ht="13.8" x14ac:dyDescent="0.3">
      <c r="A123" s="11"/>
      <c r="B123" s="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22" s="10" customFormat="1" ht="13.8" x14ac:dyDescent="0.3">
      <c r="A124" s="11"/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22" s="10" customFormat="1" ht="13.8" x14ac:dyDescent="0.3">
      <c r="A125" s="11"/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22" s="10" customFormat="1" ht="13.8" x14ac:dyDescent="0.3">
      <c r="A126" s="11"/>
      <c r="B126" s="6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1:22" s="16" customFormat="1" ht="13.2" x14ac:dyDescent="0.3">
      <c r="A127" s="13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22" s="16" customFormat="1" ht="13.2" x14ac:dyDescent="0.3">
      <c r="A128" s="13"/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1:13" s="16" customFormat="1" ht="13.2" x14ac:dyDescent="0.3">
      <c r="A129" s="13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1:13" s="16" customFormat="1" ht="13.2" x14ac:dyDescent="0.3">
      <c r="A130" s="13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1:13" ht="13.2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3.2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3.2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3.2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3.2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3.2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3.2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3.2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3.2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3.2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3.2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3.2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3.2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3.2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3.2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3.2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3.2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3.2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3.2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3.2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3.2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3.2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3.2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3.2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3.2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3.2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3.2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3.2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3.2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3.2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3.2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3.2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3.2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3.2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3.2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3.2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3.2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3.2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3.2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3.2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3.2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3.2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3.2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3.2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3.2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3.2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3.2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3.2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3.2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3.2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3.2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3.2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3.2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3.2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3.2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3.2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3.2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3.2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3.2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3.2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3.2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3.2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3.2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3.2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3.2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3.2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3.2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3.2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3.2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3.2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3.2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3.2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3.2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3.2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3.2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3.2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3.2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3.2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3.2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3.2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3.2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3.2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3.2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3.2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3.2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3.2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3.2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3.2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3.2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3.2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3.2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3.2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3.2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3.2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3.2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3.2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3.2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3.2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3.2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3.2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3.2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3.2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3.2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3.2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3.2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3.2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3.2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3.2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3.2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3.2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3.2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3.2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3.2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3.2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3.2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3.2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3.2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3.2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3.2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3.2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3.2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3.2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3.2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3.2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3.2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3.2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3.2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3.2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3.2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3.2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3.2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3.2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3.2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3.2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3.2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3.2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3.2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3.2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3.2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3.2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3.2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3.2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3.2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3.2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3.2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3.2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3.2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3.2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3.2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3.2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3.2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3.2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3.2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3.2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3.2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3.2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3.2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3.2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3.2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3.2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3.2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3.2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3.2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3.2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3.2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3.2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3.2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3.2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3.2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3.2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3.2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3.2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3.2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3.2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3.2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3.2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3.2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3.2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3.2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3.2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3.2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3.2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3.2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3.2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3.2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3.2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3.2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3.2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3.2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3.2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3.2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3.2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3.2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3.2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3.2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3.2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3.2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3.2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3.2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3.2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3.2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3.2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3.2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3.2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3.2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3.2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3.2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3.2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3.2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3.2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3.2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3.2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3.2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3.2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3.2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3.2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3.2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3.2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3.2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3.2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3.2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3.2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3.2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3.2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3.2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3.2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3.2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3.2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3.2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3.2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3.2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3.2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3.2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3.2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3.2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3.2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3.2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3.2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3.2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3.2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3.2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3.2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3.2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3.2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3.2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3.2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3.2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3.2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3.2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3.2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3.2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3.2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3.2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3.2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3.2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3.2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3.2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3.2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3.2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3.2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3.2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3.2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3.2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3.2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3.2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3.2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3.2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3.2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3.2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3.2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3.2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3.2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3.2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3.2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3.2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3.2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3.2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3.2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3.2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3.2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3.2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3.2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3.2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3.2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3.2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3.2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3.2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3.2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3.2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3.2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3.2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3.2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3.2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3.2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3.2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3.2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3.2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3.2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3.2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3.2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3.2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3.2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3.2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3.2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3.2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3.2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3.2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3.2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3.2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3.2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3.2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3.2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3.2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3.2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3.2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3.2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3.2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3.2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3.2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3.2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3.2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3.2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3.2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3.2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3.2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3.2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3.2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3.2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3.2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3.2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3.2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3.2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3.2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3.2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3.2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3.2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3.2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3.2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3.2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3.2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3.2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3.2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3.2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3.2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3.2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3.2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3.2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3.2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3.2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3.2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3.2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3.2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3.2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3.2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3.2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3.2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3.2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3.2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3.2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3.2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3.2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3.2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3.2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3.2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3.2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3.2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3.2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3.2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3.2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3.2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3.2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3.2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3.2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3.2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3.2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3.2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3.2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3.2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3.2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3.2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3.2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3.2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3.2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3.2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3.2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3.2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3.2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3.2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3.2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3.2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3.2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3.2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3.2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3.2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3.2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3.2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3.2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3.2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3.2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3.2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3.2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3.2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3.2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3.2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3.2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3.2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3.2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3.2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3.2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3.2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3.2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3.2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3.2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3.2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3.2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3.2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3.2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3.2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3.2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3.2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3.2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3.2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3.2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3.2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3.2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3.2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3.2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3.2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3.2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3.2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3.2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3.2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3.2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3.2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3.2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3.2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3.2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3.2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3.2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3.2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3.2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3.2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3.2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3.2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3.2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3.2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3.2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3.2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3.2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3.2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3.2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3.2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3.2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3.2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3.2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3.2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3.2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3.2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3.2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3.2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3.2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3.2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3.2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3.2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3.2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3.2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3.2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3.2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3.2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3.2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3.2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3.2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3.2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3.2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3.2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3.2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3.2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3.2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3.2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3.2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3.2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3.2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3.2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3.2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3.2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3.2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3.2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3.2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3.2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3.2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3.2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3.2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3.2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3.2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3.2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3.2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3.2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3.2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3.2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3.2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3.2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3.2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3.2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3.2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3.2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3.2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3.2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3.2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3.2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3.2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3.2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3.2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3.2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3.2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3.2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3.2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3.2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3.2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3.2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3.2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3.2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3.2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3.2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3.2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3.2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3.2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3.2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3.2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3.2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3.2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3.2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3.2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3.2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3.2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3.2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3.2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3.2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3.2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3.2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3.2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3.2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3.2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3.2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3.2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3.2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3.2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3.2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3.2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3.2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3.2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3.2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3.2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3.2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3.2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3.2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3.2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3.2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3.2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3.2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3.2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3.2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3.2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3.2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3.2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3.2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3.2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3.2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3.2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3.2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3.2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3.2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3.2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3.2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3.2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3.2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3.2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3.2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3.2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3.2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3.2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3.2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3.2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3.2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3.2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3.2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3.2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3.2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3.2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3.2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3.2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3.2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3.2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3.2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3.2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3.2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3.2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3.2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3.2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3.2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3.2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3.2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3.2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3.2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3.2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3.2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3.2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3.2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3.2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3.2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3.2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3.2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3.2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3.2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3.2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3.2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3.2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3.2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3.2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3.2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3.2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3.2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3.2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3.2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3.2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3.2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3.2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3.2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3.2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3.2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3.2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3.2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3.2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3.2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3.2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3.2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3.2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3.2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3.2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3.2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3.2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3.2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3.2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3.2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3.2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3.2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3.2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3.2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3.2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3.2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3.2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3.2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3.2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3.2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3.2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3.2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3.2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3.2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3.2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3.2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3.2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3.2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3.2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3.2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3.2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3.2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3.2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3.2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3.2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3.2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3.2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3.2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3.2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3.2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3.2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3.2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3.2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3.2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3.2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3.2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3.2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3.2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3.2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3.2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3.2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3.2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3.2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3.2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3.2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3.2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3.2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3.2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3.2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3.2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3.2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3.2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3.2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3.2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3.2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3.2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3.2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3.2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3.2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3.2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3.2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3.2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3.2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3.2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3.2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3.2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3.2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3.2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3.2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3.2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3.2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3.2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3.2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3.2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3.2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3.2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3.2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3.2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3.2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3.2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3.2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3.2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3.2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3.2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3.2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3.2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3.2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3.2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3.2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3.2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3.2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3.2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3.2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3.2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3.2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3.2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3.2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3.2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3.2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3.2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3.2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3.2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3.2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3.2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3.2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3.2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3.2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3.2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3.2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3.2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3.2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3.2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3.2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3.2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3.2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3.2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3.2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3.2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3.2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3.2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3.2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3.2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3.2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3.2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3.2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3.2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3.2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3.2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3.2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3.2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3.2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3.2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3.2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3.2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3.2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3.2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3.2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3.2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3.2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3.2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3.2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3.2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3.2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3.2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3.2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3.2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3.2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3.2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3.2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3.2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3.2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3.2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3.2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3.2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3.2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3.2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3.2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3.2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3.2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3.2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3.2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3.2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3.2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3.2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3.2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3.2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3.2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3.2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3.2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3.2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3.2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3.2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3.2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3.2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3.2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3.2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3.2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3.2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3.2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3.2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3.2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3.2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3.2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3.2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3.2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3.2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3.2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3.2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3.2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3.2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3.2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3.2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3.2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3.2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3.2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3.2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3.2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3.2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3.2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3.2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3.2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3.2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3.2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3.2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3.2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3.2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3.2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3.2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3.2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3.2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3.2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3.2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3.2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3.2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3.2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3.2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3.2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3.2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3.2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3.2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3.2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3.2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3.2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3.2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3.2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3.2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3.2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3.2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3.2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3.2" x14ac:dyDescent="0.25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3.2" x14ac:dyDescent="0.25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3.2" x14ac:dyDescent="0.25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</sheetData>
  <mergeCells count="3">
    <mergeCell ref="P115:V115"/>
    <mergeCell ref="A1:D1"/>
    <mergeCell ref="P52:U52"/>
  </mergeCells>
  <conditionalFormatting sqref="C115:O115 C117:N11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Парикмахерская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Панова Алиса Игоревна</cp:lastModifiedBy>
  <dcterms:created xsi:type="dcterms:W3CDTF">2020-12-16T08:05:56Z</dcterms:created>
  <dcterms:modified xsi:type="dcterms:W3CDTF">2022-02-02T06:50:12Z</dcterms:modified>
</cp:coreProperties>
</file>